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Strategic Budgeting" sheetId="20" r:id="rId1"/>
    <sheet name="Sheet7" sheetId="9" r:id="rId2"/>
  </sheets>
  <externalReferences>
    <externalReference r:id="rId3"/>
    <externalReference r:id="rId4"/>
  </externalReferences>
  <definedNames>
    <definedName name="AgencyName" localSheetId="0">'[1]Drop Down Options'!$A$1:$A$5</definedName>
    <definedName name="AgencyName">'[2]Drop Down Options'!$A$1:$A$5</definedName>
    <definedName name="Eval" localSheetId="0">'[1]Drop Down Options'!$A$17:$A$21</definedName>
    <definedName name="Eval">'[2]Drop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0" l="1"/>
  <c r="C19" i="20"/>
  <c r="E31" i="20"/>
  <c r="F31" i="20"/>
  <c r="G31" i="20"/>
  <c r="H31" i="20"/>
  <c r="L31" i="20"/>
  <c r="D31" i="20"/>
  <c r="C42" i="20"/>
  <c r="C44" i="20"/>
  <c r="C45" i="20"/>
  <c r="C46" i="20"/>
  <c r="C47" i="20"/>
  <c r="C50" i="20"/>
  <c r="C51" i="20"/>
  <c r="C53" i="20"/>
  <c r="C55" i="20"/>
  <c r="C56" i="20"/>
  <c r="C57" i="20"/>
  <c r="C58" i="20"/>
  <c r="C59" i="20"/>
  <c r="C61" i="20"/>
  <c r="C62" i="20"/>
  <c r="C63" i="20"/>
  <c r="C64" i="20"/>
  <c r="C65" i="20"/>
  <c r="C66" i="20"/>
  <c r="C67" i="20"/>
  <c r="C68" i="20"/>
  <c r="C69" i="20"/>
  <c r="C70" i="20"/>
  <c r="C71" i="20"/>
  <c r="C72" i="20"/>
  <c r="C73" i="20"/>
  <c r="C74" i="20"/>
  <c r="C75" i="20"/>
  <c r="C76" i="20"/>
  <c r="C77" i="20"/>
  <c r="H28" i="20" l="1"/>
  <c r="N24" i="20"/>
  <c r="N31" i="20" s="1"/>
  <c r="M24" i="20"/>
  <c r="M31" i="20" s="1"/>
  <c r="K24" i="20"/>
  <c r="K31" i="20" s="1"/>
  <c r="J24" i="20"/>
  <c r="J31" i="20" s="1"/>
  <c r="I24" i="20"/>
  <c r="H29" i="20"/>
  <c r="K22" i="20"/>
  <c r="C22" i="20" s="1"/>
  <c r="I28" i="20"/>
  <c r="J28" i="20"/>
  <c r="K28" i="20"/>
  <c r="I29" i="20"/>
  <c r="J29" i="20"/>
  <c r="K29" i="20"/>
  <c r="G34" i="20"/>
  <c r="N35" i="20"/>
  <c r="C35" i="20" s="1"/>
  <c r="H36" i="20"/>
  <c r="H37" i="20"/>
  <c r="H38" i="20"/>
  <c r="C38" i="20" s="1"/>
  <c r="H39" i="20"/>
  <c r="H41" i="20"/>
  <c r="C41" i="20" s="1"/>
  <c r="H43" i="20"/>
  <c r="H49" i="20"/>
  <c r="H52" i="20"/>
  <c r="C52" i="20" s="1"/>
  <c r="H60" i="20"/>
  <c r="C60" i="20" s="1"/>
  <c r="I36" i="20"/>
  <c r="I37" i="20"/>
  <c r="I79" i="20" s="1"/>
  <c r="I39" i="20"/>
  <c r="I40" i="20"/>
  <c r="I49" i="20"/>
  <c r="I54" i="20"/>
  <c r="C54" i="20" s="1"/>
  <c r="M36" i="20"/>
  <c r="M37" i="20"/>
  <c r="M39" i="20"/>
  <c r="M40" i="20"/>
  <c r="M48" i="20"/>
  <c r="C48" i="20" s="1"/>
  <c r="L40" i="20"/>
  <c r="L79" i="20" s="1"/>
  <c r="N40" i="20"/>
  <c r="G43" i="20"/>
  <c r="C43" i="20" s="1"/>
  <c r="G78" i="20"/>
  <c r="C78" i="20" s="1"/>
  <c r="K43" i="20"/>
  <c r="K79" i="20" s="1"/>
  <c r="D49" i="20"/>
  <c r="E79" i="20"/>
  <c r="F79" i="20"/>
  <c r="J79" i="20"/>
  <c r="N79" i="20"/>
  <c r="C37" i="20" l="1"/>
  <c r="M79" i="20"/>
  <c r="C40" i="20"/>
  <c r="H79" i="20"/>
  <c r="C36" i="20"/>
  <c r="C39" i="20"/>
  <c r="D79" i="20"/>
  <c r="C79" i="20" s="1"/>
  <c r="C49" i="20"/>
  <c r="I31" i="20"/>
  <c r="C31" i="20" s="1"/>
  <c r="C24" i="20"/>
  <c r="G79" i="20"/>
  <c r="C34" i="20"/>
</calcChain>
</file>

<file path=xl/sharedStrings.xml><?xml version="1.0" encoding="utf-8"?>
<sst xmlns="http://schemas.openxmlformats.org/spreadsheetml/2006/main" count="217" uniqueCount="145">
  <si>
    <t>Agency Responding</t>
  </si>
  <si>
    <t>Date of Submission</t>
  </si>
  <si>
    <t>State</t>
  </si>
  <si>
    <t>Federal</t>
  </si>
  <si>
    <t>Fiscal Year for which information below pertains</t>
  </si>
  <si>
    <t>n/a</t>
  </si>
  <si>
    <t xml:space="preserve">This is the next chart because once the agency determines its goals, strategies and objectives, as well as the programs that will best allow the agency to accomplish its objectives, the agency needs to determine how to allocate its funds to most effectively and efficiently accomplish the objectives.  After allocating the funds to the objectives, the agency may decide to go back and revise which associated programs it will continue, curtail or eliminate in order to most effectively and efficiently accomplish its goals and objectives.  </t>
  </si>
  <si>
    <t>2015-2016</t>
  </si>
  <si>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</si>
  <si>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</si>
  <si>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</si>
  <si>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Explanations from the Agency regarding Part A:</t>
  </si>
  <si>
    <t xml:space="preserve">Insert any additional explanations the agency would like to provide related to the information it provides below.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</si>
  <si>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</si>
  <si>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Source of Funds:</t>
  </si>
  <si>
    <t>Totals</t>
  </si>
  <si>
    <t>H3701 State Appropriations</t>
  </si>
  <si>
    <t>State Carryforward</t>
  </si>
  <si>
    <t>Proviso 118.14</t>
  </si>
  <si>
    <t>Federal Funds</t>
  </si>
  <si>
    <t>Earmarked-Non restrictive</t>
  </si>
  <si>
    <t>Earmarked-Restrictive</t>
  </si>
  <si>
    <t>Medicare / Medicaid -restrictive</t>
  </si>
  <si>
    <t>Medicare / Medicaid- restrictive</t>
  </si>
  <si>
    <t>35747001 Solid Waste Cash Bonds; Dry Cleaning Trust; Environmental Emergency; Starmet Trust Fund</t>
  </si>
  <si>
    <t>4000 Restricted Funds-included in the Budget Authorization</t>
  </si>
  <si>
    <t>4000 Restricted funds not included in Budget Authorization (Mainly Env. Site Specific)</t>
  </si>
  <si>
    <t xml:space="preserve">Is the source state, other or federal funding:  </t>
  </si>
  <si>
    <t>Earmarked</t>
  </si>
  <si>
    <t>Restricted - Budgeted</t>
  </si>
  <si>
    <t>Is funding recurring or one-time?</t>
  </si>
  <si>
    <t>Recurring</t>
  </si>
  <si>
    <t>One-Time Funding</t>
  </si>
  <si>
    <t>One-time funding</t>
  </si>
  <si>
    <t>$ From Last Year Available to Spend this Year</t>
  </si>
  <si>
    <t>Amount available at end of previous fiscal year</t>
  </si>
  <si>
    <t>Amount available at end of previous fiscal year that agency can actually use this fiscal year:</t>
  </si>
  <si>
    <t xml:space="preserve">If the amounts in the two rows above are not the same, explain why : </t>
  </si>
  <si>
    <t>Enter explanation for each fund to the right</t>
  </si>
  <si>
    <t>$ Estimated to Receive this Year</t>
  </si>
  <si>
    <t>Total Actually Available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</si>
  <si>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 estimated to receive this fiscal year):</t>
    </r>
  </si>
  <si>
    <t>Explanations from the Agency regarding Part B:</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</si>
  <si>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</si>
  <si>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Source of Funds: (the rows to the left should populate automatically from what the agency entered in Part A)</t>
  </si>
  <si>
    <t>Federal Grantors</t>
  </si>
  <si>
    <t>Is source state, other or federal funding:  (the rows to the left should populate automatically from what the agency entered in Part A)</t>
  </si>
  <si>
    <t>Restricted Funds not consuming Budget Authorization</t>
  </si>
  <si>
    <t>Restrictions on how agency is able to spend the funds from this source:</t>
  </si>
  <si>
    <t>Appropriation specific</t>
  </si>
  <si>
    <t>Appropriation Specific</t>
  </si>
  <si>
    <t>Federal Grant Specific</t>
  </si>
  <si>
    <t xml:space="preserve">Section 48-2-10; Reg 61-63, Reg 61-30; 13-7-10; 13-7-45 (A)(1), Sec. 48-43-540,Section 48-2-10; Reg 61-30, Section 48-20-100; Reg 89-340, Section 48-2-10; Section 44-87-50; Reg 61-30, Section 48-2-10; Section 44-55-120 ; 48-55-2350 Reg 61-30; R61-105, Section 48-2-10; Reg 61-30; R61-105, Section 2-65-20, Sec-48-2-10; Reg 61-30, Section 44-55-120; Reg 61-30; 48-2-10, Section 48-2-10; Reg 61-30; R61-63; 13-7-10, Section 44-55-2350; Reg 61-30; 48-2-10, Section 49-4-10; Section 48-60-160; Court Ordered Settlement;  Various Contracts and Section 44-1-180; Reg 61-55; Reg 61-56-1; Reg 61-17, Section 48-2-10; Reg 61-30; Sec/ 44-56-240, Sec 61-56.2, Sec/ 48-1-10; Sec. 44-55-10, Sec 48-39-145 and 61-30.G(13); 48-39-170, Sec 48-2-10; Reg 61-30. Sec 44-55-2370, Sec 9003(h) for RCR Act. Sec 44-56-170, Proviso 34.18, Sec 48-43-30, Reg 121-8.4.A.4, Section 2-65-20, Section 44-32-120; 40-25-190; 44-7-2950; R61-30; R61-63: Reg 61-64: Reg 61-106; Proviso 34-26.
</t>
  </si>
  <si>
    <t>Yes. Section 44-96-290</t>
  </si>
  <si>
    <t>Court Ordered Settlement; Section 44-1-165(D); Section 44- 96-170; Section 44-96-160; Section 44-96-180(F); 44-96-200€</t>
  </si>
  <si>
    <t>Court Ordered Settlements; Escrow and Operations Agreement; Section 44-56-170; Section 44-56-175; Section 44-45-180; State Cigarette Tax Allocation; Section 44-96-180(F);44-96-200€; Comprehensive Crime Control Act of 1984; Sec. 44-2-40; 44-93-170; 44-56-160; 44-56-215; 44-56-170(D); Reg 61-73-2643780: Reg -79.265.78(c) ; 44-93-170; 44-2-40; 44-2-60; 44-2-60(A)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</si>
  <si>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</si>
  <si>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</si>
  <si>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Yes</t>
  </si>
  <si>
    <t>Where Agency Budgeted to Spend Money this Year</t>
  </si>
  <si>
    <t>Goals and Objectives</t>
  </si>
  <si>
    <t>I. Administration</t>
  </si>
  <si>
    <t>II. B. Coastal Resource Management</t>
  </si>
  <si>
    <t>II. D. Land Quality Improvement</t>
  </si>
  <si>
    <t>II. E. 1 a. Palmetto Aids Life Support</t>
  </si>
  <si>
    <t>II. E. 6. Rape</t>
  </si>
  <si>
    <t>II. G. 1. Health Surveillance Support Services - Health Laboratory</t>
  </si>
  <si>
    <t>Real Mad - Real Men Against Domestic Violence</t>
  </si>
  <si>
    <t>James R. Clark Sickle Cell Center</t>
  </si>
  <si>
    <t>Best Chance Network</t>
  </si>
  <si>
    <t>3.2.2</t>
  </si>
  <si>
    <t>Stroke System of Care</t>
  </si>
  <si>
    <t>City of North Myrtle Beach</t>
  </si>
  <si>
    <t>Indoor Aquatic and Community Center</t>
  </si>
  <si>
    <t>Nurse Family Partnership</t>
  </si>
  <si>
    <t>National Kidney Foundation</t>
  </si>
  <si>
    <t>Wateree Community</t>
  </si>
  <si>
    <t>OCRM Water Hazard Removal</t>
  </si>
  <si>
    <t>SC Coalition  Against Domestic Violence</t>
  </si>
  <si>
    <t>Beach Renourishment</t>
  </si>
  <si>
    <t>SC Bleeding Disorder</t>
  </si>
  <si>
    <t>Beach Renourishment Trust Fund</t>
  </si>
  <si>
    <t>Donate Life -Organ Transplant</t>
  </si>
  <si>
    <t>Beach Outfall Pipe Removal</t>
  </si>
  <si>
    <t>Capital Projects</t>
  </si>
  <si>
    <r>
      <t xml:space="preserve">Total Budgeted to Spend on Objectives and Unrelated Purposes: </t>
    </r>
    <r>
      <rPr>
        <sz val="12"/>
        <color theme="1"/>
        <rFont val="Calibri Light"/>
        <family val="2"/>
        <scheme val="major"/>
      </rPr>
      <t>(this should be the same as Amount estimated to have available to spend this fiscal year).</t>
    </r>
  </si>
  <si>
    <t>Department of Health and Environmental Control</t>
  </si>
  <si>
    <t>Does the agency believe this year's Restructuring Report was less burdensome than last year's?</t>
  </si>
  <si>
    <t>Agencies are not required to do anything in this worksheet.  This worksheet is part of the document so the proper drop down menues can be available in the other tabs.</t>
  </si>
  <si>
    <t>Is Performance Measure Required?</t>
  </si>
  <si>
    <t>Only Agency Selected</t>
  </si>
  <si>
    <t>Type of Performance Measure</t>
  </si>
  <si>
    <t>Outcome</t>
  </si>
  <si>
    <t>Efficiency</t>
  </si>
  <si>
    <t>Output</t>
  </si>
  <si>
    <t>Input/Explanatory/Activity</t>
  </si>
  <si>
    <t>Is the Partner a State/Local Government Entity; College, University; or Other Business, Association, or Individual?</t>
  </si>
  <si>
    <t>State/Local Government Entity</t>
  </si>
  <si>
    <t>College/University</t>
  </si>
  <si>
    <t>Business, Association or Individual</t>
  </si>
  <si>
    <t>Does the Agency have any restructuring recommendations</t>
  </si>
  <si>
    <t>No</t>
  </si>
  <si>
    <t>Pass- through</t>
  </si>
  <si>
    <t>DHEC does not capture costs in this manner. Costs to accomplish objectives are allocated as part of a program area's overarching functions and are derived from budget revenues established by state, local, federal, and/or a combination of revenues, including earned revenues. These revenues are represented above. The agency has multiple federal and earned resources, each containing multiple deliverable requirements.</t>
  </si>
  <si>
    <t>Amount budgeted/estimated to receive in this fiscal year:</t>
  </si>
  <si>
    <t>II. C. Air Quality Improvement</t>
  </si>
  <si>
    <t>II. A. 1 . Underground Storage Tanks</t>
  </si>
  <si>
    <t>II. A. 2. Water Quality Improvement</t>
  </si>
  <si>
    <t>II. A. 3. Environmental Health</t>
  </si>
  <si>
    <t>II. E. 1. Family Health - Infectious Disease</t>
  </si>
  <si>
    <t>II. E. 2. Maternal/Infant Health</t>
  </si>
  <si>
    <t>II. E. 2. a. Continuation Teen Pregnancy Prevention</t>
  </si>
  <si>
    <t>II.E. 2. b. Maternal &amp; Infant Health-Newborn Screening</t>
  </si>
  <si>
    <t>II. E. 2. c. Abstinence Until Marriage Emerging Program</t>
  </si>
  <si>
    <t>II. E. 3. Chronic Disease Prevention</t>
  </si>
  <si>
    <t>II. E. 3. a. Youth Smoking</t>
  </si>
  <si>
    <t>II. E. 4. Accessing Public Health Services</t>
  </si>
  <si>
    <t>II. E. 5. Drug Control</t>
  </si>
  <si>
    <t>II. E. 7. Independent Living</t>
  </si>
  <si>
    <t>II. E. 7. b. Sickle Cell Prof. Education</t>
  </si>
  <si>
    <t>II. F. 1. Health Care Standards-Radiological Health</t>
  </si>
  <si>
    <t>II. F. 2. Health Care Standards- Health Facilities and Services Development</t>
  </si>
  <si>
    <t>II. F. 3. Health Care Standards - Health Facilities Licensing</t>
  </si>
  <si>
    <t>II. F. 4. Health Care Standards - Certification</t>
  </si>
  <si>
    <t>II. F. 5. Health Care Standards - Emergency Medical Services</t>
  </si>
  <si>
    <t>II. F. 6. Trauma Center Fund</t>
  </si>
  <si>
    <t>II. G. 2. Health Surveillance Support Services - Vital Records</t>
  </si>
  <si>
    <t>1.2.1-3.3.2</t>
  </si>
  <si>
    <t>1.2.1; 1.7.1; 1.7.2; 3.1.1; 3.1.3; 3.1.4; 3.3.2</t>
  </si>
  <si>
    <t>1.2.1; 1.3.1; 1.3.2; 1.3.3; 1.7.1; 1.7.2; 3.1.1; 3.1.3; 3.1.4; 3.3.2</t>
  </si>
  <si>
    <t>1.2.1; 1.7.1; 1.7.2; 3.1.1; 3.1.3; 3.1.4; 3.2.1; 3.2.2; 3.3.2</t>
  </si>
  <si>
    <t>1.2.1; 1.7.1; 1.7.2; 3.1.1; 3.1.2; 3.1.4</t>
  </si>
  <si>
    <t>1.2.1; 1.7.1; 1.7.2; 3.1.1; 3.1.4; 3.2.1; 3.3.1</t>
  </si>
  <si>
    <t>1.2.1; 1.2.2; 1.6.1; 1.6.2(a); 1.6.2(b)</t>
  </si>
  <si>
    <t>1.2.1; 1.2.2; 1.7.1; 1.5.1; 2.1.1(a); 2.1.1(b); 2.2.2 </t>
  </si>
  <si>
    <t>1.2.1; 1.2.2; 2.2.1; 2.2.2</t>
  </si>
  <si>
    <t>1.2.1</t>
  </si>
  <si>
    <t>1.2.1; 1.2.2; 1.7.1; 1.7.2</t>
  </si>
  <si>
    <t>1.2.1; 1.2.2; 1.7.1</t>
  </si>
  <si>
    <t>1.2.1; 1.2.2</t>
  </si>
  <si>
    <t>1.2.1; 1.2.2; 1.7.1 </t>
  </si>
  <si>
    <t>1.2.1; 1.2.2 </t>
  </si>
  <si>
    <t>1.2.1; 1.2.2; 1.1.1; 1.1.2; 1.1.3</t>
  </si>
  <si>
    <t>1.2.1; 1.2.2; 1.6.2(a); 1.6.2(b)</t>
  </si>
  <si>
    <t>1.1.3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</si>
</sst>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
  </numFmts>
  <fonts count="20" x14ac:knownFonts="1">
    <font>
      <sz val="10"/>
      <color theme="1"/>
      <name val="Arial"/>
      <family val="2"/>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b/>
      <sz val="18"/>
      <color theme="1"/>
      <name val="Arial"/>
      <family val="2"/>
    </font>
    <font>
      <sz val="10"/>
      <color theme="1"/>
      <name val="Arial"/>
      <family val="2"/>
    </font>
    <font>
      <sz val="11"/>
      <color theme="1"/>
      <name val="Calibri"/>
      <family val="2"/>
    </font>
    <font>
      <sz val="9"/>
      <color theme="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23">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43" fontId="17" fillId="0" borderId="0" applyFont="0" applyFill="0" applyBorder="0" applyAlignment="0" applyProtection="0"/>
  </cellStyleXfs>
  <cellXfs count="128">
    <xf numFmtId="0" fontId="0" fillId="0" borderId="0" xfId="0"/>
    <xf numFmtId="0" fontId="0" fillId="0" borderId="0" xfId="0" applyAlignment="1">
      <alignment vertical="top" wrapText="1"/>
    </xf>
    <xf numFmtId="0" fontId="1" fillId="0" borderId="0" xfId="0" applyFont="1" applyAlignment="1">
      <alignment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Fill="1" applyAlignment="1">
      <alignment horizontal="left" vertical="top" wrapText="1"/>
    </xf>
    <xf numFmtId="0" fontId="5" fillId="0" borderId="0" xfId="0" applyFont="1" applyFill="1" applyBorder="1" applyAlignment="1">
      <alignment horizontal="left" vertical="top" wrapText="1"/>
    </xf>
    <xf numFmtId="0" fontId="3" fillId="0" borderId="0" xfId="0" applyFont="1" applyAlignment="1">
      <alignment horizontal="left" vertical="top" wrapText="1"/>
    </xf>
    <xf numFmtId="164"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5" xfId="0" applyFont="1" applyFill="1" applyBorder="1" applyAlignment="1">
      <alignment horizontal="left" vertical="top" wrapText="1"/>
    </xf>
    <xf numFmtId="0" fontId="5" fillId="2" borderId="6" xfId="0" applyFont="1" applyFill="1" applyBorder="1" applyAlignment="1">
      <alignment horizontal="left" vertical="top" wrapText="1"/>
    </xf>
    <xf numFmtId="0" fontId="3" fillId="0" borderId="3"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6" xfId="0" applyFont="1" applyBorder="1" applyAlignment="1">
      <alignment horizontal="left" vertical="top" wrapText="1"/>
    </xf>
    <xf numFmtId="0" fontId="3" fillId="2" borderId="19" xfId="0" applyFont="1" applyFill="1" applyBorder="1" applyAlignment="1">
      <alignment horizontal="left" vertical="top" wrapText="1"/>
    </xf>
    <xf numFmtId="0" fontId="3" fillId="0" borderId="0" xfId="0" applyFont="1" applyBorder="1" applyAlignment="1">
      <alignment horizontal="center" vertical="top" wrapText="1"/>
    </xf>
    <xf numFmtId="49" fontId="5" fillId="0" borderId="0" xfId="0" applyNumberFormat="1" applyFont="1" applyBorder="1" applyAlignment="1">
      <alignment horizontal="left" vertical="top" wrapText="1"/>
    </xf>
    <xf numFmtId="0" fontId="5" fillId="0" borderId="2" xfId="0" applyFont="1" applyBorder="1" applyAlignment="1">
      <alignment horizontal="left" vertical="top" wrapText="1"/>
    </xf>
    <xf numFmtId="0" fontId="0" fillId="0" borderId="0" xfId="0" applyFill="1" applyBorder="1" applyAlignment="1">
      <alignment horizontal="left" vertical="top" wrapText="1"/>
    </xf>
    <xf numFmtId="164"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0" borderId="3" xfId="0" applyNumberFormat="1" applyFont="1" applyBorder="1" applyAlignment="1">
      <alignment horizontal="left" vertical="top" wrapText="1"/>
    </xf>
    <xf numFmtId="0" fontId="5" fillId="0" borderId="4" xfId="0" applyFont="1" applyFill="1" applyBorder="1" applyAlignment="1">
      <alignment horizontal="left" vertical="top" wrapText="1"/>
    </xf>
    <xf numFmtId="0" fontId="5" fillId="0" borderId="13" xfId="0" applyFont="1" applyBorder="1" applyAlignment="1">
      <alignment horizontal="left" vertical="top" wrapText="1"/>
    </xf>
    <xf numFmtId="0" fontId="5" fillId="0" borderId="3" xfId="0" applyFont="1" applyBorder="1" applyAlignment="1">
      <alignment horizontal="left" vertical="top" wrapText="1"/>
    </xf>
    <xf numFmtId="164" fontId="4" fillId="0" borderId="0" xfId="0" applyNumberFormat="1" applyFont="1" applyFill="1" applyBorder="1" applyAlignment="1">
      <alignment horizontal="center" vertical="top" wrapText="1"/>
    </xf>
    <xf numFmtId="164" fontId="3" fillId="0" borderId="0" xfId="0" applyNumberFormat="1" applyFont="1" applyBorder="1" applyAlignment="1">
      <alignment horizontal="center" vertical="top" wrapText="1"/>
    </xf>
    <xf numFmtId="164" fontId="3" fillId="2" borderId="6" xfId="0" applyNumberFormat="1" applyFont="1" applyFill="1" applyBorder="1" applyAlignment="1">
      <alignment horizontal="left" vertical="top" wrapText="1"/>
    </xf>
    <xf numFmtId="164" fontId="5" fillId="0" borderId="0"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4" fillId="0" borderId="0" xfId="0" applyNumberFormat="1" applyFont="1" applyBorder="1" applyAlignment="1">
      <alignment horizontal="center" vertical="center" wrapText="1"/>
    </xf>
    <xf numFmtId="49" fontId="5" fillId="0" borderId="18" xfId="0" applyNumberFormat="1" applyFont="1" applyBorder="1" applyAlignment="1">
      <alignment horizontal="left" vertical="top" wrapText="1"/>
    </xf>
    <xf numFmtId="0" fontId="5" fillId="0" borderId="0" xfId="0" applyFont="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43" fontId="5" fillId="0" borderId="0" xfId="1" applyFont="1" applyAlignment="1">
      <alignment horizontal="left" vertical="top" wrapText="1"/>
    </xf>
    <xf numFmtId="43" fontId="2" fillId="4" borderId="6" xfId="1" applyFont="1" applyFill="1" applyBorder="1" applyAlignment="1">
      <alignment vertical="center" wrapText="1"/>
    </xf>
    <xf numFmtId="43" fontId="5" fillId="2" borderId="5" xfId="1" applyFont="1" applyFill="1" applyBorder="1" applyAlignment="1">
      <alignment horizontal="left" vertical="top" wrapText="1"/>
    </xf>
    <xf numFmtId="43" fontId="5" fillId="2" borderId="6" xfId="1" applyFont="1" applyFill="1" applyBorder="1" applyAlignment="1">
      <alignment horizontal="left" vertical="top" wrapText="1"/>
    </xf>
    <xf numFmtId="0" fontId="5" fillId="0" borderId="0" xfId="0" applyFont="1" applyAlignment="1">
      <alignment horizontal="left" vertical="center" wrapText="1"/>
    </xf>
    <xf numFmtId="0" fontId="5" fillId="0" borderId="0" xfId="0" applyFont="1" applyFill="1" applyBorder="1" applyAlignment="1">
      <alignment horizontal="left" vertical="center" wrapText="1"/>
    </xf>
    <xf numFmtId="0" fontId="3" fillId="0" borderId="3" xfId="0" applyFont="1" applyFill="1" applyBorder="1" applyAlignment="1">
      <alignment horizontal="left" vertical="center" wrapText="1"/>
    </xf>
    <xf numFmtId="43" fontId="2" fillId="3" borderId="0" xfId="1" applyFont="1" applyFill="1" applyBorder="1" applyAlignment="1">
      <alignment vertical="center" wrapText="1"/>
    </xf>
    <xf numFmtId="43" fontId="5" fillId="0" borderId="0" xfId="1" applyFont="1" applyFill="1" applyBorder="1" applyAlignment="1">
      <alignment horizontal="left" vertical="top" wrapText="1"/>
    </xf>
    <xf numFmtId="43" fontId="2" fillId="0" borderId="0" xfId="1" applyFont="1" applyFill="1" applyBorder="1" applyAlignment="1">
      <alignment vertical="center" wrapText="1"/>
    </xf>
    <xf numFmtId="0" fontId="0" fillId="3" borderId="0" xfId="0" applyFill="1"/>
    <xf numFmtId="43" fontId="7" fillId="2" borderId="6" xfId="1" applyFont="1" applyFill="1" applyBorder="1" applyAlignment="1">
      <alignment horizontal="left" vertical="top" wrapText="1"/>
    </xf>
    <xf numFmtId="43" fontId="5" fillId="2" borderId="1" xfId="1" applyFont="1" applyFill="1" applyBorder="1" applyAlignment="1">
      <alignment horizontal="left" vertical="top" wrapText="1"/>
    </xf>
    <xf numFmtId="43" fontId="2" fillId="2" borderId="6" xfId="1" applyFont="1" applyFill="1" applyBorder="1" applyAlignment="1">
      <alignment vertical="center" wrapText="1"/>
    </xf>
    <xf numFmtId="43" fontId="7" fillId="2" borderId="1" xfId="1" applyFont="1" applyFill="1" applyBorder="1" applyAlignment="1">
      <alignment horizontal="left" vertical="top" wrapText="1"/>
    </xf>
    <xf numFmtId="0" fontId="0" fillId="0" borderId="0" xfId="0" applyFont="1" applyBorder="1" applyAlignment="1">
      <alignment vertical="center" wrapText="1"/>
    </xf>
    <xf numFmtId="43" fontId="0" fillId="0" borderId="0" xfId="1" applyFont="1" applyBorder="1" applyAlignment="1">
      <alignment horizontal="left" vertical="top" wrapText="1"/>
    </xf>
    <xf numFmtId="0" fontId="3" fillId="4" borderId="0" xfId="0" applyFont="1" applyFill="1" applyBorder="1" applyAlignment="1">
      <alignment horizontal="center" vertical="top" wrapText="1"/>
    </xf>
    <xf numFmtId="164" fontId="3" fillId="4" borderId="0" xfId="0" applyNumberFormat="1" applyFont="1" applyFill="1" applyBorder="1" applyAlignment="1">
      <alignment horizontal="center" vertical="top" wrapText="1"/>
    </xf>
    <xf numFmtId="43" fontId="2" fillId="4" borderId="1" xfId="1" applyFont="1" applyFill="1" applyBorder="1" applyAlignment="1">
      <alignment vertical="center" wrapText="1"/>
    </xf>
    <xf numFmtId="0" fontId="5" fillId="4" borderId="14" xfId="0" applyFont="1" applyFill="1" applyBorder="1" applyAlignment="1">
      <alignment horizontal="left" vertical="top" wrapText="1"/>
    </xf>
    <xf numFmtId="0" fontId="5" fillId="0" borderId="0" xfId="0" applyFont="1" applyBorder="1" applyAlignment="1">
      <alignment horizontal="left" vertical="center" wrapText="1"/>
    </xf>
    <xf numFmtId="0" fontId="3" fillId="0" borderId="12"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3" fillId="0" borderId="0" xfId="0" applyFont="1" applyBorder="1" applyAlignment="1">
      <alignment horizontal="left" vertical="top" wrapText="1"/>
    </xf>
    <xf numFmtId="0" fontId="9" fillId="0" borderId="0" xfId="0" applyFont="1" applyBorder="1" applyAlignment="1">
      <alignment horizontal="left" vertical="top" wrapText="1"/>
    </xf>
    <xf numFmtId="0" fontId="3" fillId="0" borderId="9" xfId="0" applyFont="1" applyBorder="1" applyAlignment="1">
      <alignment horizontal="left" vertical="top" wrapText="1"/>
    </xf>
    <xf numFmtId="0" fontId="5" fillId="0" borderId="11" xfId="0" applyFont="1" applyBorder="1" applyAlignment="1">
      <alignment horizontal="left" vertical="top" wrapText="1"/>
    </xf>
    <xf numFmtId="0" fontId="0" fillId="0" borderId="0" xfId="0" applyAlignment="1">
      <alignment horizontal="left" vertical="top" wrapText="1"/>
    </xf>
    <xf numFmtId="0" fontId="8" fillId="0" borderId="7" xfId="0" applyFont="1" applyFill="1" applyBorder="1" applyAlignment="1">
      <alignment horizontal="center" vertical="top" wrapText="1"/>
    </xf>
    <xf numFmtId="0" fontId="0" fillId="0" borderId="7" xfId="0" applyBorder="1" applyAlignment="1">
      <alignment horizontal="center" wrapText="1"/>
    </xf>
    <xf numFmtId="0" fontId="15" fillId="0" borderId="0" xfId="0" applyFont="1" applyAlignment="1">
      <alignment horizontal="left" vertical="top" wrapText="1"/>
    </xf>
    <xf numFmtId="0" fontId="16" fillId="0" borderId="0" xfId="0" applyFont="1" applyAlignment="1">
      <alignment horizontal="left" vertical="top" wrapText="1"/>
    </xf>
    <xf numFmtId="0" fontId="9" fillId="0" borderId="0" xfId="0" applyFont="1" applyFill="1" applyBorder="1" applyAlignment="1">
      <alignment horizontal="left" vertical="top" wrapText="1"/>
    </xf>
    <xf numFmtId="0" fontId="12" fillId="0" borderId="0" xfId="0" applyFont="1" applyBorder="1" applyAlignment="1">
      <alignment horizontal="left" vertical="top" wrapText="1"/>
    </xf>
    <xf numFmtId="0" fontId="8" fillId="0" borderId="7" xfId="0" applyFont="1" applyBorder="1" applyAlignment="1">
      <alignment horizontal="center" vertical="center" wrapText="1"/>
    </xf>
    <xf numFmtId="0" fontId="0" fillId="0" borderId="7" xfId="0" applyBorder="1" applyAlignment="1">
      <alignment vertical="center" wrapText="1"/>
    </xf>
    <xf numFmtId="0" fontId="18" fillId="4" borderId="0" xfId="0" applyFont="1" applyFill="1" applyAlignment="1">
      <alignment vertical="top" wrapText="1"/>
    </xf>
    <xf numFmtId="0" fontId="0" fillId="4" borderId="0" xfId="0" applyFill="1" applyAlignment="1">
      <alignment vertical="top" wrapText="1"/>
    </xf>
    <xf numFmtId="0" fontId="0" fillId="4" borderId="7" xfId="0" applyFill="1" applyBorder="1" applyAlignment="1">
      <alignment vertical="top" wrapText="1"/>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5" fillId="0" borderId="3" xfId="0" applyFont="1" applyFill="1" applyBorder="1" applyAlignment="1">
      <alignment horizontal="left" vertical="top" wrapText="1"/>
    </xf>
    <xf numFmtId="14" fontId="5" fillId="0" borderId="3" xfId="0" applyNumberFormat="1"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43" fontId="5" fillId="0" borderId="13" xfId="1" applyFont="1" applyFill="1" applyBorder="1" applyAlignment="1">
      <alignment horizontal="left" vertical="top" wrapText="1"/>
    </xf>
    <xf numFmtId="43" fontId="2" fillId="0" borderId="13" xfId="1" applyFont="1" applyFill="1" applyBorder="1" applyAlignment="1">
      <alignment vertical="center" wrapText="1"/>
    </xf>
    <xf numFmtId="43" fontId="5" fillId="0" borderId="2" xfId="1" applyFont="1" applyFill="1" applyBorder="1" applyAlignment="1">
      <alignment horizontal="center" vertical="top" wrapText="1"/>
    </xf>
    <xf numFmtId="43" fontId="5" fillId="0" borderId="13" xfId="1" applyFont="1" applyFill="1" applyBorder="1" applyAlignment="1">
      <alignment horizontal="center" vertical="top" wrapText="1"/>
    </xf>
    <xf numFmtId="164" fontId="5" fillId="2" borderId="8" xfId="0" applyNumberFormat="1" applyFont="1" applyFill="1" applyBorder="1" applyAlignment="1">
      <alignment horizontal="center" vertical="top" wrapText="1"/>
    </xf>
    <xf numFmtId="164" fontId="3" fillId="2" borderId="11" xfId="0" applyNumberFormat="1" applyFont="1" applyFill="1" applyBorder="1" applyAlignment="1">
      <alignment horizontal="center" vertical="top" wrapText="1"/>
    </xf>
    <xf numFmtId="164" fontId="2" fillId="0" borderId="3" xfId="1" applyNumberFormat="1" applyFont="1" applyFill="1" applyBorder="1" applyAlignment="1">
      <alignment horizontal="center" vertical="center" wrapText="1"/>
    </xf>
    <xf numFmtId="164" fontId="5" fillId="2" borderId="8" xfId="0" applyNumberFormat="1" applyFont="1" applyFill="1" applyBorder="1" applyAlignment="1">
      <alignment horizontal="center" vertical="center" wrapText="1"/>
    </xf>
    <xf numFmtId="164" fontId="5" fillId="0" borderId="4" xfId="1" applyNumberFormat="1" applyFont="1" applyFill="1" applyBorder="1" applyAlignment="1">
      <alignment horizontal="center" vertical="center" wrapText="1"/>
    </xf>
    <xf numFmtId="164" fontId="2" fillId="0" borderId="4" xfId="1" applyNumberFormat="1" applyFont="1" applyFill="1" applyBorder="1" applyAlignment="1">
      <alignment horizontal="center" vertical="center" wrapText="1"/>
    </xf>
    <xf numFmtId="164" fontId="3" fillId="2" borderId="12" xfId="0" applyNumberFormat="1" applyFont="1" applyFill="1" applyBorder="1" applyAlignment="1">
      <alignment horizontal="center" vertical="center" wrapText="1"/>
    </xf>
    <xf numFmtId="164" fontId="5" fillId="0" borderId="12" xfId="1" applyNumberFormat="1" applyFont="1" applyFill="1" applyBorder="1" applyAlignment="1">
      <alignment horizontal="center" vertical="center" wrapText="1"/>
    </xf>
    <xf numFmtId="164" fontId="2" fillId="0" borderId="12" xfId="1" applyNumberFormat="1" applyFont="1" applyFill="1" applyBorder="1" applyAlignment="1">
      <alignment horizontal="center" vertical="center" wrapText="1"/>
    </xf>
    <xf numFmtId="0" fontId="5" fillId="0" borderId="3" xfId="0" applyFont="1" applyFill="1" applyBorder="1" applyAlignment="1">
      <alignment horizontal="center" vertical="top" wrapText="1"/>
    </xf>
    <xf numFmtId="43" fontId="5" fillId="0" borderId="3" xfId="1"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49" fontId="19" fillId="0" borderId="3" xfId="1" applyNumberFormat="1" applyFont="1" applyFill="1" applyBorder="1" applyAlignment="1">
      <alignment horizontal="center" vertical="center" wrapText="1"/>
    </xf>
    <xf numFmtId="0" fontId="18" fillId="0" borderId="3" xfId="0" applyFont="1" applyFill="1" applyBorder="1" applyAlignment="1">
      <alignment horizontal="center" vertical="top" wrapText="1"/>
    </xf>
    <xf numFmtId="49" fontId="5" fillId="0" borderId="4" xfId="0" applyNumberFormat="1" applyFont="1" applyFill="1" applyBorder="1" applyAlignment="1">
      <alignment horizontal="center" vertical="top" wrapText="1"/>
    </xf>
    <xf numFmtId="164"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164" fontId="3" fillId="2" borderId="6"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top" wrapText="1"/>
    </xf>
    <xf numFmtId="164" fontId="5" fillId="2" borderId="2" xfId="0" applyNumberFormat="1" applyFont="1" applyFill="1" applyBorder="1" applyAlignment="1">
      <alignment horizontal="center" vertical="top" wrapText="1"/>
    </xf>
    <xf numFmtId="164" fontId="3" fillId="2" borderId="6" xfId="0" applyNumberFormat="1" applyFont="1" applyFill="1" applyBorder="1" applyAlignment="1">
      <alignment horizontal="center" vertical="top" wrapText="1"/>
    </xf>
    <xf numFmtId="49" fontId="5" fillId="2" borderId="22" xfId="0" applyNumberFormat="1" applyFont="1" applyFill="1" applyBorder="1" applyAlignment="1">
      <alignment horizontal="center" vertical="top" wrapText="1"/>
    </xf>
    <xf numFmtId="164" fontId="7" fillId="0" borderId="12" xfId="1" applyNumberFormat="1" applyFont="1" applyFill="1" applyBorder="1" applyAlignment="1">
      <alignment horizontal="center" vertical="center" wrapText="1"/>
    </xf>
    <xf numFmtId="164" fontId="7" fillId="0" borderId="3" xfId="1" applyNumberFormat="1" applyFont="1" applyFill="1" applyBorder="1" applyAlignment="1">
      <alignment horizontal="center" vertical="center" wrapText="1"/>
    </xf>
    <xf numFmtId="164" fontId="7" fillId="0" borderId="4" xfId="1" applyNumberFormat="1" applyFont="1" applyFill="1" applyBorder="1" applyAlignment="1">
      <alignment horizontal="center" vertical="center" wrapText="1"/>
    </xf>
    <xf numFmtId="164" fontId="5" fillId="0" borderId="3" xfId="1" applyNumberFormat="1" applyFont="1" applyFill="1" applyBorder="1" applyAlignment="1">
      <alignment horizontal="center" vertical="center" wrapText="1"/>
    </xf>
    <xf numFmtId="164" fontId="5" fillId="0" borderId="3" xfId="0" applyNumberFormat="1" applyFont="1" applyFill="1" applyBorder="1" applyAlignment="1">
      <alignment horizontal="center" vertical="top" wrapText="1"/>
    </xf>
    <xf numFmtId="0" fontId="5" fillId="0" borderId="20" xfId="0" applyFont="1" applyFill="1" applyBorder="1" applyAlignment="1">
      <alignment vertical="center" wrapText="1"/>
    </xf>
    <xf numFmtId="0" fontId="5" fillId="0" borderId="21" xfId="0" applyFont="1" applyFill="1" applyBorder="1" applyAlignment="1">
      <alignment vertical="center" wrapText="1"/>
    </xf>
    <xf numFmtId="0" fontId="5" fillId="0" borderId="17" xfId="0" applyFont="1" applyFill="1" applyBorder="1" applyAlignment="1">
      <alignment vertical="center" wrapText="1"/>
    </xf>
    <xf numFmtId="164" fontId="5" fillId="2" borderId="4" xfId="0" applyNumberFormat="1" applyFont="1" applyFill="1" applyBorder="1" applyAlignment="1">
      <alignment horizontal="center" vertical="top" wrapText="1"/>
    </xf>
    <xf numFmtId="164" fontId="3" fillId="2" borderId="3" xfId="0" applyNumberFormat="1" applyFont="1" applyFill="1" applyBorder="1" applyAlignment="1">
      <alignment horizontal="center" vertical="top" wrapText="1"/>
    </xf>
    <xf numFmtId="0" fontId="5" fillId="0" borderId="3" xfId="0" applyFont="1" applyFill="1" applyBorder="1" applyAlignment="1">
      <alignment horizontal="left" vertical="top"/>
    </xf>
    <xf numFmtId="0" fontId="7" fillId="0" borderId="3" xfId="0" applyFont="1" applyFill="1" applyBorder="1" applyAlignment="1">
      <alignment horizontal="left" vertical="top" wrapText="1"/>
    </xf>
    <xf numFmtId="164" fontId="5" fillId="0" borderId="8" xfId="1"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usbeebc\Downloads\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arriscs\Downloads\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abSelected="1" zoomScale="66" zoomScaleNormal="66" workbookViewId="0">
      <selection activeCell="F3" sqref="F3"/>
    </sheetView>
  </sheetViews>
  <sheetFormatPr defaultColWidth="9.140625" defaultRowHeight="15.75" x14ac:dyDescent="0.2"/>
  <cols>
    <col min="1" max="1" width="23.85546875" style="38" customWidth="1"/>
    <col min="2" max="2" width="58.85546875" style="38" customWidth="1"/>
    <col min="3" max="3" width="20.85546875" style="8" customWidth="1"/>
    <col min="4" max="4" width="23" style="39" bestFit="1" customWidth="1"/>
    <col min="5" max="5" width="25.28515625" style="39" bestFit="1" customWidth="1"/>
    <col min="6" max="6" width="23.140625" style="39" customWidth="1"/>
    <col min="7" max="7" width="22.7109375" style="39" customWidth="1"/>
    <col min="8" max="8" width="24.7109375" style="39" customWidth="1"/>
    <col min="9" max="9" width="25.140625" style="39" customWidth="1"/>
    <col min="10" max="10" width="23.7109375" style="38" customWidth="1"/>
    <col min="11" max="11" width="23.140625" style="38" customWidth="1"/>
    <col min="12" max="12" width="21.28515625" style="38" customWidth="1"/>
    <col min="13" max="13" width="23.85546875" style="38" customWidth="1"/>
    <col min="14" max="14" width="29.140625" style="38" customWidth="1"/>
    <col min="15" max="15" width="42.7109375" style="38" customWidth="1"/>
    <col min="16" max="16384" width="9.140625" style="38"/>
  </cols>
  <sheetData>
    <row r="1" spans="1:14" ht="101.25" customHeight="1" x14ac:dyDescent="0.2">
      <c r="A1" s="73" t="s">
        <v>6</v>
      </c>
      <c r="B1" s="74"/>
      <c r="C1" s="74"/>
      <c r="D1" s="74"/>
      <c r="E1" s="74"/>
      <c r="F1" s="74"/>
      <c r="G1" s="74"/>
      <c r="H1" s="74"/>
      <c r="I1" s="74"/>
      <c r="J1" s="63"/>
      <c r="K1" s="63"/>
      <c r="L1" s="63"/>
      <c r="M1" s="63"/>
      <c r="N1" s="63"/>
    </row>
    <row r="2" spans="1:14" ht="9" customHeight="1" x14ac:dyDescent="0.2">
      <c r="A2" s="63"/>
      <c r="B2" s="63"/>
      <c r="D2" s="8"/>
      <c r="E2" s="8"/>
      <c r="F2" s="8"/>
      <c r="G2" s="8"/>
      <c r="H2" s="9"/>
      <c r="I2" s="9"/>
      <c r="J2" s="63"/>
      <c r="K2" s="63"/>
      <c r="L2" s="63"/>
      <c r="M2" s="63"/>
      <c r="N2" s="63"/>
    </row>
    <row r="3" spans="1:14" s="37" customFormat="1" ht="51.75" customHeight="1" x14ac:dyDescent="0.2">
      <c r="A3" s="68" t="s">
        <v>0</v>
      </c>
      <c r="B3" s="69"/>
      <c r="C3" s="84" t="s">
        <v>86</v>
      </c>
      <c r="D3" s="84"/>
      <c r="E3" s="84"/>
      <c r="F3" s="65"/>
      <c r="G3" s="65"/>
      <c r="H3" s="65"/>
      <c r="I3" s="65"/>
      <c r="J3" s="65"/>
      <c r="K3" s="65"/>
      <c r="L3" s="65"/>
      <c r="M3" s="65"/>
      <c r="N3" s="65"/>
    </row>
    <row r="4" spans="1:14" s="37" customFormat="1" x14ac:dyDescent="0.2">
      <c r="A4" s="68" t="s">
        <v>1</v>
      </c>
      <c r="B4" s="69"/>
      <c r="C4" s="85">
        <v>42405</v>
      </c>
      <c r="D4" s="85"/>
      <c r="E4" s="85"/>
      <c r="F4" s="65"/>
      <c r="G4" s="65"/>
      <c r="H4" s="65"/>
      <c r="I4" s="65"/>
      <c r="J4" s="65"/>
      <c r="K4" s="65"/>
      <c r="L4" s="65"/>
      <c r="M4" s="65"/>
      <c r="N4" s="65"/>
    </row>
    <row r="5" spans="1:14" s="37" customFormat="1" ht="15.75" customHeight="1" x14ac:dyDescent="0.2">
      <c r="A5" s="68" t="s">
        <v>4</v>
      </c>
      <c r="B5" s="69"/>
      <c r="C5" s="86" t="s">
        <v>7</v>
      </c>
      <c r="D5" s="87"/>
      <c r="E5" s="88"/>
      <c r="F5" s="65"/>
      <c r="G5" s="65"/>
      <c r="H5" s="65"/>
      <c r="I5" s="65"/>
      <c r="J5" s="65"/>
      <c r="K5" s="65"/>
      <c r="L5" s="65"/>
      <c r="M5" s="65"/>
      <c r="N5" s="65"/>
    </row>
    <row r="6" spans="1:14" s="37" customFormat="1" ht="9" customHeight="1" x14ac:dyDescent="0.2">
      <c r="A6" s="66"/>
      <c r="B6" s="36"/>
      <c r="C6" s="6"/>
      <c r="D6" s="21"/>
      <c r="E6" s="21"/>
      <c r="F6" s="65"/>
      <c r="G6" s="65"/>
      <c r="H6" s="65"/>
      <c r="I6" s="65"/>
      <c r="J6" s="65"/>
      <c r="K6" s="65"/>
      <c r="L6" s="65"/>
      <c r="M6" s="65"/>
      <c r="N6" s="65"/>
    </row>
    <row r="7" spans="1:14" s="37" customFormat="1" ht="48.75" customHeight="1" x14ac:dyDescent="0.2">
      <c r="A7" s="67" t="s">
        <v>8</v>
      </c>
      <c r="B7" s="70"/>
      <c r="C7" s="70"/>
      <c r="D7" s="70"/>
      <c r="E7" s="70"/>
      <c r="F7" s="70"/>
      <c r="G7" s="70"/>
      <c r="H7" s="70"/>
      <c r="I7" s="70"/>
      <c r="J7" s="65"/>
      <c r="K7" s="65"/>
      <c r="L7" s="65"/>
      <c r="M7" s="65"/>
      <c r="N7" s="65"/>
    </row>
    <row r="8" spans="1:14" s="5" customFormat="1" ht="6.75" customHeight="1" x14ac:dyDescent="0.2">
      <c r="A8" s="3"/>
      <c r="B8" s="4"/>
      <c r="C8" s="29"/>
      <c r="D8" s="4"/>
      <c r="E8" s="4"/>
      <c r="F8" s="4"/>
      <c r="G8" s="4"/>
      <c r="H8" s="4"/>
      <c r="I8" s="4"/>
    </row>
    <row r="9" spans="1:14" ht="108.75" customHeight="1" x14ac:dyDescent="0.2">
      <c r="A9" s="75" t="s">
        <v>9</v>
      </c>
      <c r="B9" s="76"/>
      <c r="C9" s="76"/>
      <c r="D9" s="76"/>
      <c r="E9" s="76"/>
      <c r="F9" s="76"/>
      <c r="G9" s="76"/>
      <c r="H9" s="76"/>
      <c r="I9" s="76"/>
      <c r="J9" s="63"/>
      <c r="K9" s="63"/>
      <c r="L9" s="63"/>
      <c r="M9" s="63"/>
      <c r="N9" s="63"/>
    </row>
    <row r="10" spans="1:14" ht="122.25" customHeight="1" x14ac:dyDescent="0.2">
      <c r="A10" s="75" t="s">
        <v>10</v>
      </c>
      <c r="B10" s="76"/>
      <c r="C10" s="76"/>
      <c r="D10" s="76"/>
      <c r="E10" s="76"/>
      <c r="F10" s="76"/>
      <c r="G10" s="76"/>
      <c r="H10" s="76"/>
      <c r="I10" s="76"/>
      <c r="J10" s="63"/>
      <c r="K10" s="63"/>
      <c r="L10" s="63"/>
      <c r="M10" s="63"/>
      <c r="N10" s="63"/>
    </row>
    <row r="12" spans="1:14" ht="73.5" customHeight="1" x14ac:dyDescent="0.2">
      <c r="A12" s="7"/>
      <c r="B12" s="18" t="s">
        <v>11</v>
      </c>
      <c r="C12" s="30"/>
      <c r="D12" s="82" t="s">
        <v>12</v>
      </c>
      <c r="E12" s="83"/>
      <c r="F12" s="83"/>
      <c r="G12" s="82"/>
      <c r="H12" s="83"/>
      <c r="I12" s="83"/>
      <c r="J12" s="63"/>
      <c r="K12" s="63"/>
      <c r="L12" s="63"/>
      <c r="M12" s="63"/>
      <c r="N12" s="63"/>
    </row>
    <row r="13" spans="1:14" x14ac:dyDescent="0.2">
      <c r="A13" s="63"/>
      <c r="B13" s="6"/>
      <c r="C13" s="22"/>
      <c r="D13" s="55"/>
      <c r="E13" s="55"/>
      <c r="F13" s="55"/>
      <c r="G13" s="55"/>
      <c r="H13" s="55"/>
      <c r="I13" s="55"/>
      <c r="J13" s="63"/>
      <c r="K13" s="63"/>
      <c r="L13" s="63"/>
      <c r="M13" s="63"/>
      <c r="N13" s="63"/>
    </row>
    <row r="14" spans="1:14" ht="130.5" customHeight="1" x14ac:dyDescent="0.2">
      <c r="A14" s="77" t="s">
        <v>13</v>
      </c>
      <c r="B14" s="28" t="s">
        <v>14</v>
      </c>
      <c r="C14" s="112" t="s">
        <v>15</v>
      </c>
      <c r="D14" s="91" t="s">
        <v>16</v>
      </c>
      <c r="E14" s="91" t="s">
        <v>17</v>
      </c>
      <c r="F14" s="91" t="s">
        <v>18</v>
      </c>
      <c r="G14" s="91" t="s">
        <v>19</v>
      </c>
      <c r="H14" s="91" t="s">
        <v>20</v>
      </c>
      <c r="I14" s="91" t="s">
        <v>21</v>
      </c>
      <c r="J14" s="91" t="s">
        <v>22</v>
      </c>
      <c r="K14" s="91" t="s">
        <v>23</v>
      </c>
      <c r="L14" s="91" t="s">
        <v>24</v>
      </c>
      <c r="M14" s="91" t="s">
        <v>25</v>
      </c>
      <c r="N14" s="91" t="s">
        <v>26</v>
      </c>
    </row>
    <row r="15" spans="1:14" ht="56.45" customHeight="1" x14ac:dyDescent="0.2">
      <c r="A15" s="78"/>
      <c r="B15" s="20" t="s">
        <v>27</v>
      </c>
      <c r="C15" s="112" t="s">
        <v>15</v>
      </c>
      <c r="D15" s="91" t="s">
        <v>2</v>
      </c>
      <c r="E15" s="91" t="s">
        <v>2</v>
      </c>
      <c r="F15" s="91" t="s">
        <v>2</v>
      </c>
      <c r="G15" s="91" t="s">
        <v>19</v>
      </c>
      <c r="H15" s="91" t="s">
        <v>20</v>
      </c>
      <c r="I15" s="91" t="s">
        <v>21</v>
      </c>
      <c r="J15" s="91" t="s">
        <v>22</v>
      </c>
      <c r="K15" s="91" t="s">
        <v>23</v>
      </c>
      <c r="L15" s="91" t="s">
        <v>28</v>
      </c>
      <c r="M15" s="91" t="s">
        <v>29</v>
      </c>
      <c r="N15" s="91"/>
    </row>
    <row r="16" spans="1:14" ht="34.5" customHeight="1" thickBot="1" x14ac:dyDescent="0.25">
      <c r="A16" s="54"/>
      <c r="B16" s="27" t="s">
        <v>30</v>
      </c>
      <c r="C16" s="112" t="s">
        <v>15</v>
      </c>
      <c r="D16" s="92" t="s">
        <v>31</v>
      </c>
      <c r="E16" s="92" t="s">
        <v>32</v>
      </c>
      <c r="F16" s="92" t="s">
        <v>33</v>
      </c>
      <c r="G16" s="92" t="s">
        <v>31</v>
      </c>
      <c r="H16" s="92" t="s">
        <v>31</v>
      </c>
      <c r="I16" s="92" t="s">
        <v>31</v>
      </c>
      <c r="J16" s="92" t="s">
        <v>31</v>
      </c>
      <c r="K16" s="92" t="s">
        <v>31</v>
      </c>
      <c r="L16" s="92" t="s">
        <v>31</v>
      </c>
      <c r="M16" s="92" t="s">
        <v>31</v>
      </c>
      <c r="N16" s="92" t="s">
        <v>31</v>
      </c>
    </row>
    <row r="17" spans="1:15" ht="34.5" customHeight="1" thickBot="1" x14ac:dyDescent="0.25">
      <c r="A17" s="36"/>
      <c r="B17" s="17" t="s">
        <v>34</v>
      </c>
      <c r="C17" s="113"/>
      <c r="D17" s="50"/>
      <c r="E17" s="50"/>
      <c r="F17" s="50"/>
      <c r="G17" s="50"/>
      <c r="H17" s="53"/>
      <c r="I17" s="53"/>
      <c r="J17" s="53"/>
      <c r="K17" s="53"/>
      <c r="L17" s="50"/>
      <c r="M17" s="50"/>
      <c r="N17" s="50"/>
      <c r="O17" s="63"/>
    </row>
    <row r="18" spans="1:15" ht="26.25" customHeight="1" x14ac:dyDescent="0.2">
      <c r="A18" s="10"/>
      <c r="B18" s="16" t="s">
        <v>35</v>
      </c>
      <c r="C18" s="93">
        <f>SUM(D18:N18)</f>
        <v>175416795</v>
      </c>
      <c r="D18" s="127">
        <v>0</v>
      </c>
      <c r="E18" s="127">
        <v>8088511</v>
      </c>
      <c r="F18" s="127"/>
      <c r="G18" s="127">
        <v>0</v>
      </c>
      <c r="H18" s="127">
        <v>27202630</v>
      </c>
      <c r="I18" s="127">
        <v>31700118</v>
      </c>
      <c r="J18" s="127">
        <v>2130671</v>
      </c>
      <c r="K18" s="127">
        <v>7581857</v>
      </c>
      <c r="L18" s="127">
        <v>5387016</v>
      </c>
      <c r="M18" s="127">
        <v>15071083</v>
      </c>
      <c r="N18" s="127">
        <v>78254909</v>
      </c>
      <c r="O18" s="63"/>
    </row>
    <row r="19" spans="1:15" ht="51" customHeight="1" x14ac:dyDescent="0.2">
      <c r="A19" s="11"/>
      <c r="B19" s="12" t="s">
        <v>36</v>
      </c>
      <c r="C19" s="94">
        <f>SUM(D19:N19)</f>
        <v>175416885</v>
      </c>
      <c r="D19" s="118">
        <v>0</v>
      </c>
      <c r="E19" s="118">
        <v>8088511</v>
      </c>
      <c r="F19" s="118"/>
      <c r="G19" s="95">
        <v>0</v>
      </c>
      <c r="H19" s="118">
        <v>27202630</v>
      </c>
      <c r="I19" s="118">
        <v>31700118</v>
      </c>
      <c r="J19" s="118">
        <v>2130671</v>
      </c>
      <c r="K19" s="118">
        <v>7581857</v>
      </c>
      <c r="L19" s="95">
        <v>5387106</v>
      </c>
      <c r="M19" s="95">
        <v>15071083</v>
      </c>
      <c r="N19" s="95">
        <v>78254909</v>
      </c>
      <c r="O19" s="63"/>
    </row>
    <row r="20" spans="1:15" s="24" customFormat="1" ht="52.5" customHeight="1" thickBot="1" x14ac:dyDescent="0.25">
      <c r="A20" s="34"/>
      <c r="B20" s="35" t="s">
        <v>37</v>
      </c>
      <c r="C20" s="114" t="s">
        <v>38</v>
      </c>
      <c r="D20" s="89"/>
      <c r="E20" s="89"/>
      <c r="F20" s="89"/>
      <c r="G20" s="90"/>
      <c r="H20" s="89"/>
      <c r="I20" s="89"/>
      <c r="J20" s="89"/>
      <c r="K20" s="89"/>
      <c r="L20" s="90"/>
      <c r="M20" s="90"/>
      <c r="N20" s="90"/>
    </row>
    <row r="21" spans="1:15" ht="18" customHeight="1" thickBot="1" x14ac:dyDescent="0.25">
      <c r="A21" s="11"/>
      <c r="B21" s="17" t="s">
        <v>39</v>
      </c>
      <c r="C21" s="113"/>
      <c r="D21" s="50"/>
      <c r="E21" s="50"/>
      <c r="F21" s="50"/>
      <c r="G21" s="50"/>
      <c r="H21" s="53"/>
      <c r="I21" s="53"/>
      <c r="J21" s="53"/>
      <c r="K21" s="53"/>
      <c r="L21" s="50"/>
      <c r="M21" s="50"/>
      <c r="N21" s="50"/>
      <c r="O21" s="63"/>
    </row>
    <row r="22" spans="1:15" ht="44.25" customHeight="1" thickBot="1" x14ac:dyDescent="0.25">
      <c r="A22" s="11"/>
      <c r="B22" s="62" t="s">
        <v>104</v>
      </c>
      <c r="C22" s="96">
        <f>SUM(D22:N22)</f>
        <v>526753058</v>
      </c>
      <c r="D22" s="97">
        <v>107261738</v>
      </c>
      <c r="E22" s="97"/>
      <c r="F22" s="97">
        <v>3196529</v>
      </c>
      <c r="G22" s="98">
        <v>286170200</v>
      </c>
      <c r="H22" s="97">
        <v>62023586</v>
      </c>
      <c r="I22" s="97">
        <v>44228259</v>
      </c>
      <c r="J22" s="97">
        <v>3185831</v>
      </c>
      <c r="K22" s="97">
        <f>86540+720512</f>
        <v>807052</v>
      </c>
      <c r="L22" s="98">
        <v>0</v>
      </c>
      <c r="M22" s="98">
        <v>11133205</v>
      </c>
      <c r="N22" s="98">
        <v>8746658</v>
      </c>
      <c r="O22" s="63"/>
    </row>
    <row r="23" spans="1:15" ht="25.5" customHeight="1" thickBot="1" x14ac:dyDescent="0.25">
      <c r="A23" s="36"/>
      <c r="B23" s="17" t="s">
        <v>40</v>
      </c>
      <c r="C23" s="113"/>
      <c r="D23" s="42"/>
      <c r="E23" s="42"/>
      <c r="F23" s="42"/>
      <c r="G23" s="52"/>
      <c r="H23" s="51"/>
      <c r="I23" s="51"/>
      <c r="J23" s="51"/>
      <c r="K23" s="51"/>
      <c r="L23" s="50"/>
      <c r="M23" s="50"/>
      <c r="N23" s="50"/>
      <c r="O23" s="63"/>
    </row>
    <row r="24" spans="1:15" ht="84" customHeight="1" x14ac:dyDescent="0.2">
      <c r="A24" s="60"/>
      <c r="B24" s="61" t="s">
        <v>41</v>
      </c>
      <c r="C24" s="99">
        <f>SUM(D24:N24)</f>
        <v>702169943</v>
      </c>
      <c r="D24" s="100">
        <v>107261738</v>
      </c>
      <c r="E24" s="100">
        <v>8088511</v>
      </c>
      <c r="F24" s="100">
        <v>3196529</v>
      </c>
      <c r="G24" s="101">
        <v>286170200</v>
      </c>
      <c r="H24" s="100">
        <v>89226216</v>
      </c>
      <c r="I24" s="100">
        <f>44228259+31700118</f>
        <v>75928377</v>
      </c>
      <c r="J24" s="100">
        <f>3185831+2130671</f>
        <v>5316502</v>
      </c>
      <c r="K24" s="100">
        <f>7581857+807052</f>
        <v>8388909</v>
      </c>
      <c r="L24" s="101">
        <v>5387106</v>
      </c>
      <c r="M24" s="101">
        <f>11133205+15071083</f>
        <v>26204288</v>
      </c>
      <c r="N24" s="101">
        <f>78254909+8746658</f>
        <v>87001567</v>
      </c>
      <c r="O24" s="63"/>
    </row>
    <row r="25" spans="1:15" x14ac:dyDescent="0.2">
      <c r="A25" s="10"/>
      <c r="B25" s="36"/>
      <c r="C25" s="32"/>
      <c r="D25" s="47"/>
      <c r="E25" s="47"/>
      <c r="F25" s="47"/>
      <c r="G25" s="48"/>
      <c r="H25" s="47"/>
      <c r="I25" s="47"/>
      <c r="J25" s="63"/>
      <c r="K25" s="63"/>
      <c r="L25" s="46"/>
      <c r="M25" s="46"/>
      <c r="N25" s="46"/>
      <c r="O25" s="63"/>
    </row>
    <row r="26" spans="1:15" ht="51" customHeight="1" x14ac:dyDescent="0.2">
      <c r="A26" s="7"/>
      <c r="B26" s="56" t="s">
        <v>42</v>
      </c>
      <c r="C26" s="57"/>
      <c r="D26" s="79" t="s">
        <v>103</v>
      </c>
      <c r="E26" s="80"/>
      <c r="F26" s="80"/>
      <c r="G26" s="80"/>
      <c r="H26" s="80"/>
      <c r="I26" s="81"/>
      <c r="J26" s="63"/>
      <c r="K26" s="63"/>
      <c r="L26" s="49"/>
      <c r="M26" s="49"/>
      <c r="N26" s="49"/>
      <c r="O26" s="63"/>
    </row>
    <row r="27" spans="1:15" ht="15.75" customHeight="1" x14ac:dyDescent="0.2">
      <c r="A27" s="10"/>
      <c r="B27" s="36"/>
      <c r="C27" s="32"/>
      <c r="D27" s="47"/>
      <c r="E27" s="47"/>
      <c r="F27" s="47"/>
      <c r="G27" s="48"/>
      <c r="H27" s="47"/>
      <c r="I27" s="47"/>
      <c r="J27" s="63"/>
      <c r="K27" s="63"/>
      <c r="L27" s="46"/>
      <c r="M27" s="46"/>
      <c r="N27" s="46"/>
      <c r="O27" s="63"/>
    </row>
    <row r="28" spans="1:15" ht="80.45" customHeight="1" x14ac:dyDescent="0.2">
      <c r="A28" s="71" t="s">
        <v>43</v>
      </c>
      <c r="B28" s="28" t="s">
        <v>44</v>
      </c>
      <c r="C28" s="108" t="s">
        <v>15</v>
      </c>
      <c r="D28" s="102" t="s">
        <v>16</v>
      </c>
      <c r="E28" s="102" t="s">
        <v>17</v>
      </c>
      <c r="F28" s="103" t="s">
        <v>18</v>
      </c>
      <c r="G28" s="103" t="s">
        <v>45</v>
      </c>
      <c r="H28" s="103" t="str">
        <f>H14</f>
        <v>Earmarked-Non restrictive</v>
      </c>
      <c r="I28" s="103" t="str">
        <f t="shared" ref="H28:K29" si="0">I14</f>
        <v>Earmarked-Restrictive</v>
      </c>
      <c r="J28" s="103" t="str">
        <f t="shared" si="0"/>
        <v>Medicare / Medicaid -restrictive</v>
      </c>
      <c r="K28" s="103" t="str">
        <f t="shared" si="0"/>
        <v>Medicare / Medicaid- restrictive</v>
      </c>
      <c r="L28" s="91" t="s">
        <v>24</v>
      </c>
      <c r="M28" s="91" t="s">
        <v>25</v>
      </c>
      <c r="N28" s="91" t="s">
        <v>26</v>
      </c>
      <c r="O28" s="6"/>
    </row>
    <row r="29" spans="1:15" ht="75" customHeight="1" x14ac:dyDescent="0.2">
      <c r="A29" s="72"/>
      <c r="B29" s="20" t="s">
        <v>46</v>
      </c>
      <c r="C29" s="108" t="s">
        <v>15</v>
      </c>
      <c r="D29" s="102" t="s">
        <v>2</v>
      </c>
      <c r="E29" s="102" t="s">
        <v>2</v>
      </c>
      <c r="F29" s="103" t="s">
        <v>2</v>
      </c>
      <c r="G29" s="103" t="s">
        <v>19</v>
      </c>
      <c r="H29" s="103" t="str">
        <f t="shared" si="0"/>
        <v>Earmarked-Non restrictive</v>
      </c>
      <c r="I29" s="103" t="str">
        <f t="shared" si="0"/>
        <v>Earmarked-Restrictive</v>
      </c>
      <c r="J29" s="103" t="str">
        <f t="shared" si="0"/>
        <v>Medicare / Medicaid -restrictive</v>
      </c>
      <c r="K29" s="103" t="str">
        <f t="shared" si="0"/>
        <v>Medicare / Medicaid- restrictive</v>
      </c>
      <c r="L29" s="91" t="s">
        <v>28</v>
      </c>
      <c r="M29" s="91" t="s">
        <v>29</v>
      </c>
      <c r="N29" s="103" t="s">
        <v>47</v>
      </c>
      <c r="O29" s="6"/>
    </row>
    <row r="30" spans="1:15" s="24" customFormat="1" ht="409.5" customHeight="1" thickBot="1" x14ac:dyDescent="0.25">
      <c r="A30" s="34"/>
      <c r="B30" s="25" t="s">
        <v>48</v>
      </c>
      <c r="C30" s="109" t="s">
        <v>5</v>
      </c>
      <c r="D30" s="104" t="s">
        <v>49</v>
      </c>
      <c r="E30" s="104" t="s">
        <v>50</v>
      </c>
      <c r="F30" s="103" t="s">
        <v>50</v>
      </c>
      <c r="G30" s="103" t="s">
        <v>51</v>
      </c>
      <c r="H30" s="103" t="s">
        <v>5</v>
      </c>
      <c r="I30" s="105" t="s">
        <v>52</v>
      </c>
      <c r="J30" s="105"/>
      <c r="K30" s="103"/>
      <c r="L30" s="103" t="s">
        <v>53</v>
      </c>
      <c r="M30" s="103" t="s">
        <v>54</v>
      </c>
      <c r="N30" s="106" t="s">
        <v>55</v>
      </c>
      <c r="O30" s="23"/>
    </row>
    <row r="31" spans="1:15" s="43" customFormat="1" ht="75.75" customHeight="1" thickBot="1" x14ac:dyDescent="0.25">
      <c r="A31" s="11"/>
      <c r="B31" s="45" t="s">
        <v>56</v>
      </c>
      <c r="C31" s="110">
        <f>SUM(D31:N31)</f>
        <v>702169943</v>
      </c>
      <c r="D31" s="97">
        <f>+D24</f>
        <v>107261738</v>
      </c>
      <c r="E31" s="97">
        <f t="shared" ref="E31:N31" si="1">+E24</f>
        <v>8088511</v>
      </c>
      <c r="F31" s="97">
        <f t="shared" si="1"/>
        <v>3196529</v>
      </c>
      <c r="G31" s="97">
        <f t="shared" si="1"/>
        <v>286170200</v>
      </c>
      <c r="H31" s="97">
        <f t="shared" si="1"/>
        <v>89226216</v>
      </c>
      <c r="I31" s="97">
        <f t="shared" si="1"/>
        <v>75928377</v>
      </c>
      <c r="J31" s="97">
        <f t="shared" si="1"/>
        <v>5316502</v>
      </c>
      <c r="K31" s="97">
        <f t="shared" si="1"/>
        <v>8388909</v>
      </c>
      <c r="L31" s="97">
        <f t="shared" si="1"/>
        <v>5387106</v>
      </c>
      <c r="M31" s="97">
        <f t="shared" si="1"/>
        <v>26204288</v>
      </c>
      <c r="N31" s="97">
        <f t="shared" si="1"/>
        <v>87001567</v>
      </c>
      <c r="O31" s="44"/>
    </row>
    <row r="32" spans="1:15" s="24" customFormat="1" ht="73.5" customHeight="1" thickBot="1" x14ac:dyDescent="0.25">
      <c r="A32" s="19"/>
      <c r="B32" s="33" t="s">
        <v>57</v>
      </c>
      <c r="C32" s="111" t="s">
        <v>5</v>
      </c>
      <c r="D32" s="107" t="s">
        <v>58</v>
      </c>
      <c r="E32" s="107" t="s">
        <v>58</v>
      </c>
      <c r="F32" s="107" t="s">
        <v>58</v>
      </c>
      <c r="G32" s="107" t="s">
        <v>58</v>
      </c>
      <c r="H32" s="107" t="s">
        <v>58</v>
      </c>
      <c r="I32" s="107" t="s">
        <v>58</v>
      </c>
      <c r="J32" s="107" t="s">
        <v>58</v>
      </c>
      <c r="K32" s="107" t="s">
        <v>58</v>
      </c>
      <c r="L32" s="107" t="s">
        <v>58</v>
      </c>
      <c r="M32" s="107" t="s">
        <v>58</v>
      </c>
      <c r="N32" s="107" t="s">
        <v>58</v>
      </c>
    </row>
    <row r="33" spans="1:15" ht="54" customHeight="1" thickBot="1" x14ac:dyDescent="0.25">
      <c r="A33" s="36"/>
      <c r="B33" s="17" t="s">
        <v>59</v>
      </c>
      <c r="C33" s="31"/>
      <c r="D33" s="13"/>
      <c r="E33" s="13"/>
      <c r="F33" s="42"/>
      <c r="G33" s="42"/>
      <c r="H33" s="41"/>
      <c r="I33" s="41"/>
      <c r="J33" s="41"/>
      <c r="K33" s="41"/>
      <c r="L33" s="40"/>
      <c r="M33" s="40"/>
      <c r="N33" s="58"/>
      <c r="O33" s="59" t="s">
        <v>60</v>
      </c>
    </row>
    <row r="34" spans="1:15" ht="88.5" customHeight="1" x14ac:dyDescent="0.2">
      <c r="A34" s="36"/>
      <c r="B34" s="120" t="s">
        <v>61</v>
      </c>
      <c r="C34" s="123">
        <f>SUM(D34:N34)</f>
        <v>25975063</v>
      </c>
      <c r="D34" s="97">
        <v>8066191</v>
      </c>
      <c r="E34" s="97">
        <v>10000</v>
      </c>
      <c r="F34" s="97">
        <v>68436</v>
      </c>
      <c r="G34" s="115">
        <f>98711+100937</f>
        <v>199648</v>
      </c>
      <c r="H34" s="98">
        <v>17630788</v>
      </c>
      <c r="I34" s="98"/>
      <c r="J34" s="98"/>
      <c r="K34" s="98"/>
      <c r="L34" s="98"/>
      <c r="M34" s="98"/>
      <c r="N34" s="98"/>
      <c r="O34" s="26" t="s">
        <v>127</v>
      </c>
    </row>
    <row r="35" spans="1:15" ht="21.75" customHeight="1" x14ac:dyDescent="0.2">
      <c r="A35" s="36"/>
      <c r="B35" s="121" t="s">
        <v>106</v>
      </c>
      <c r="C35" s="108">
        <f>SUM(D35:N35)</f>
        <v>39079935</v>
      </c>
      <c r="D35" s="118"/>
      <c r="E35" s="118"/>
      <c r="F35" s="118"/>
      <c r="G35" s="116">
        <v>2182042</v>
      </c>
      <c r="H35" s="95">
        <v>226168</v>
      </c>
      <c r="I35" s="95">
        <v>1424775</v>
      </c>
      <c r="J35" s="95"/>
      <c r="K35" s="95"/>
      <c r="L35" s="95"/>
      <c r="M35" s="95"/>
      <c r="N35" s="95">
        <f>1035548+29716941+4494461</f>
        <v>35246950</v>
      </c>
      <c r="O35" s="125" t="s">
        <v>128</v>
      </c>
    </row>
    <row r="36" spans="1:15" ht="41.25" customHeight="1" x14ac:dyDescent="0.2">
      <c r="A36" s="36"/>
      <c r="B36" s="121" t="s">
        <v>107</v>
      </c>
      <c r="C36" s="108">
        <f t="shared" ref="C36:C78" si="2">SUM(D36:N36)</f>
        <v>35542092</v>
      </c>
      <c r="D36" s="118">
        <v>5577040</v>
      </c>
      <c r="E36" s="118"/>
      <c r="F36" s="118">
        <v>32544</v>
      </c>
      <c r="G36" s="116">
        <v>12604097</v>
      </c>
      <c r="H36" s="95">
        <f>4711390+1062628+20697</f>
        <v>5794715</v>
      </c>
      <c r="I36" s="95">
        <f>10885795+463185</f>
        <v>11348980</v>
      </c>
      <c r="J36" s="95"/>
      <c r="K36" s="95"/>
      <c r="L36" s="95"/>
      <c r="M36" s="95">
        <f>20474+70000+93487</f>
        <v>183961</v>
      </c>
      <c r="N36" s="95">
        <v>755</v>
      </c>
      <c r="O36" s="15" t="s">
        <v>128</v>
      </c>
    </row>
    <row r="37" spans="1:15" ht="53.25" customHeight="1" x14ac:dyDescent="0.2">
      <c r="A37" s="36"/>
      <c r="B37" s="120" t="s">
        <v>108</v>
      </c>
      <c r="C37" s="108">
        <f t="shared" si="2"/>
        <v>38652120</v>
      </c>
      <c r="D37" s="118">
        <v>20692506</v>
      </c>
      <c r="E37" s="118"/>
      <c r="F37" s="118">
        <v>181344</v>
      </c>
      <c r="G37" s="116">
        <v>7802972</v>
      </c>
      <c r="H37" s="95">
        <f>806488+11550</f>
        <v>818038</v>
      </c>
      <c r="I37" s="95">
        <f>7228073+548644</f>
        <v>7776717</v>
      </c>
      <c r="J37" s="95"/>
      <c r="K37" s="95"/>
      <c r="L37" s="95"/>
      <c r="M37" s="95">
        <f>104930+257361+254215+80181+683856</f>
        <v>1380543</v>
      </c>
      <c r="N37" s="95"/>
      <c r="O37" s="15" t="s">
        <v>129</v>
      </c>
    </row>
    <row r="38" spans="1:15" ht="42.75" customHeight="1" x14ac:dyDescent="0.2">
      <c r="A38" s="36"/>
      <c r="B38" s="121" t="s">
        <v>62</v>
      </c>
      <c r="C38" s="108">
        <f t="shared" si="2"/>
        <v>6232784</v>
      </c>
      <c r="D38" s="118">
        <v>1070601</v>
      </c>
      <c r="E38" s="118"/>
      <c r="F38" s="118">
        <v>8880</v>
      </c>
      <c r="G38" s="116">
        <v>3601939</v>
      </c>
      <c r="H38" s="95">
        <f>12943+1092291+8084</f>
        <v>1113318</v>
      </c>
      <c r="I38" s="95">
        <v>438046</v>
      </c>
      <c r="J38" s="95"/>
      <c r="K38" s="95"/>
      <c r="L38" s="95"/>
      <c r="M38" s="95"/>
      <c r="N38" s="95"/>
      <c r="O38" s="15" t="s">
        <v>130</v>
      </c>
    </row>
    <row r="39" spans="1:15" ht="37.5" customHeight="1" x14ac:dyDescent="0.2">
      <c r="A39" s="36"/>
      <c r="B39" s="121" t="s">
        <v>105</v>
      </c>
      <c r="C39" s="108">
        <f t="shared" si="2"/>
        <v>23294351</v>
      </c>
      <c r="D39" s="118">
        <v>3027125</v>
      </c>
      <c r="E39" s="118"/>
      <c r="F39" s="118">
        <v>27304</v>
      </c>
      <c r="G39" s="116">
        <v>3168614</v>
      </c>
      <c r="H39" s="95">
        <f>18692+3176753</f>
        <v>3195445</v>
      </c>
      <c r="I39" s="95">
        <f>205270+1491702+10559481</f>
        <v>12256453</v>
      </c>
      <c r="J39" s="95"/>
      <c r="K39" s="95"/>
      <c r="L39" s="95">
        <v>915421</v>
      </c>
      <c r="M39" s="95">
        <f>317515+171732+13+191122</f>
        <v>680382</v>
      </c>
      <c r="N39" s="95">
        <v>23607</v>
      </c>
      <c r="O39" s="15" t="s">
        <v>131</v>
      </c>
    </row>
    <row r="40" spans="1:15" ht="55.5" customHeight="1" x14ac:dyDescent="0.2">
      <c r="A40" s="36"/>
      <c r="B40" s="120" t="s">
        <v>63</v>
      </c>
      <c r="C40" s="108">
        <f t="shared" si="2"/>
        <v>87817830</v>
      </c>
      <c r="D40" s="118">
        <v>6094056</v>
      </c>
      <c r="E40" s="118"/>
      <c r="F40" s="118">
        <v>14176</v>
      </c>
      <c r="G40" s="116">
        <v>8445905</v>
      </c>
      <c r="H40" s="95">
        <v>2801381</v>
      </c>
      <c r="I40" s="95">
        <f>4373+2837405</f>
        <v>2841778</v>
      </c>
      <c r="J40" s="95"/>
      <c r="K40" s="95"/>
      <c r="L40" s="95">
        <f>3230004+250000+727097+264494</f>
        <v>4471595</v>
      </c>
      <c r="M40" s="95">
        <f>4747637+2889250+3881797</f>
        <v>11518684</v>
      </c>
      <c r="N40" s="95">
        <f>4215437+501180+5240317+1050+3841418+4068187+20460697+115741+246594+367683+123089+327603+12107943+13316</f>
        <v>51630255</v>
      </c>
      <c r="O40" s="15" t="s">
        <v>132</v>
      </c>
    </row>
    <row r="41" spans="1:15" ht="53.25" customHeight="1" x14ac:dyDescent="0.2">
      <c r="A41" s="63"/>
      <c r="B41" s="121" t="s">
        <v>109</v>
      </c>
      <c r="C41" s="108">
        <f t="shared" si="2"/>
        <v>88597667</v>
      </c>
      <c r="D41" s="118">
        <v>16807185</v>
      </c>
      <c r="E41" s="118"/>
      <c r="F41" s="118">
        <v>68872</v>
      </c>
      <c r="G41" s="117">
        <v>53751189</v>
      </c>
      <c r="H41" s="95">
        <f>156820+83006</f>
        <v>239826</v>
      </c>
      <c r="I41" s="95">
        <v>15896652</v>
      </c>
      <c r="J41" s="95">
        <v>1697416</v>
      </c>
      <c r="K41" s="95">
        <v>136527</v>
      </c>
      <c r="L41" s="95"/>
      <c r="M41" s="95"/>
      <c r="N41" s="95"/>
      <c r="O41" s="15" t="s">
        <v>134</v>
      </c>
    </row>
    <row r="42" spans="1:15" ht="22.5" customHeight="1" x14ac:dyDescent="0.2">
      <c r="A42" s="63"/>
      <c r="B42" s="121" t="s">
        <v>64</v>
      </c>
      <c r="C42" s="108">
        <f t="shared" si="2"/>
        <v>50000</v>
      </c>
      <c r="D42" s="118">
        <v>50000</v>
      </c>
      <c r="E42" s="118"/>
      <c r="F42" s="118"/>
      <c r="G42" s="116">
        <v>0</v>
      </c>
      <c r="H42" s="95"/>
      <c r="I42" s="95"/>
      <c r="J42" s="95"/>
      <c r="K42" s="95"/>
      <c r="L42" s="95"/>
      <c r="M42" s="95"/>
      <c r="N42" s="95"/>
      <c r="O42" s="15" t="s">
        <v>102</v>
      </c>
    </row>
    <row r="43" spans="1:15" ht="31.5" customHeight="1" x14ac:dyDescent="0.2">
      <c r="A43" s="63"/>
      <c r="B43" s="121" t="s">
        <v>110</v>
      </c>
      <c r="C43" s="108">
        <f t="shared" si="2"/>
        <v>154558770</v>
      </c>
      <c r="D43" s="118">
        <v>2869103</v>
      </c>
      <c r="E43" s="118"/>
      <c r="F43" s="118">
        <v>28712</v>
      </c>
      <c r="G43" s="117">
        <f>128513216+367053</f>
        <v>128880269</v>
      </c>
      <c r="H43" s="95">
        <f>308255+800579</f>
        <v>1108834</v>
      </c>
      <c r="I43" s="95">
        <v>14461740</v>
      </c>
      <c r="J43" s="95">
        <v>213635</v>
      </c>
      <c r="K43" s="95">
        <f>6909937+86540</f>
        <v>6996477</v>
      </c>
      <c r="L43" s="95"/>
      <c r="M43" s="95"/>
      <c r="N43" s="95"/>
      <c r="O43" s="126" t="s">
        <v>133</v>
      </c>
    </row>
    <row r="44" spans="1:15" ht="27" customHeight="1" x14ac:dyDescent="0.2">
      <c r="A44" s="63"/>
      <c r="B44" s="121" t="s">
        <v>111</v>
      </c>
      <c r="C44" s="108">
        <f t="shared" si="2"/>
        <v>680434</v>
      </c>
      <c r="D44" s="118">
        <v>546972</v>
      </c>
      <c r="E44" s="118">
        <v>133462</v>
      </c>
      <c r="F44" s="118"/>
      <c r="G44" s="116">
        <v>0</v>
      </c>
      <c r="H44" s="95"/>
      <c r="I44" s="95"/>
      <c r="J44" s="95"/>
      <c r="K44" s="95"/>
      <c r="L44" s="95"/>
      <c r="M44" s="95"/>
      <c r="N44" s="95"/>
      <c r="O44" s="126" t="s">
        <v>133</v>
      </c>
    </row>
    <row r="45" spans="1:15" ht="42.75" customHeight="1" x14ac:dyDescent="0.2">
      <c r="A45" s="63"/>
      <c r="B45" s="120" t="s">
        <v>112</v>
      </c>
      <c r="C45" s="108">
        <f t="shared" si="2"/>
        <v>421750</v>
      </c>
      <c r="D45" s="118">
        <v>421750</v>
      </c>
      <c r="E45" s="118"/>
      <c r="F45" s="118"/>
      <c r="G45" s="116">
        <v>0</v>
      </c>
      <c r="H45" s="95"/>
      <c r="I45" s="95"/>
      <c r="J45" s="95"/>
      <c r="K45" s="95"/>
      <c r="L45" s="95"/>
      <c r="M45" s="95"/>
      <c r="N45" s="95"/>
      <c r="O45" s="126" t="s">
        <v>133</v>
      </c>
    </row>
    <row r="46" spans="1:15" ht="42.75" customHeight="1" x14ac:dyDescent="0.2">
      <c r="A46" s="63"/>
      <c r="B46" s="121" t="s">
        <v>113</v>
      </c>
      <c r="C46" s="108">
        <f t="shared" si="2"/>
        <v>100000</v>
      </c>
      <c r="D46" s="118">
        <v>100000</v>
      </c>
      <c r="E46" s="118"/>
      <c r="F46" s="118"/>
      <c r="G46" s="117">
        <v>0</v>
      </c>
      <c r="H46" s="95"/>
      <c r="I46" s="95"/>
      <c r="J46" s="95"/>
      <c r="K46" s="95"/>
      <c r="L46" s="95"/>
      <c r="M46" s="95"/>
      <c r="N46" s="95"/>
      <c r="O46" s="126" t="s">
        <v>133</v>
      </c>
    </row>
    <row r="47" spans="1:15" ht="66.75" customHeight="1" x14ac:dyDescent="0.2">
      <c r="A47" s="63"/>
      <c r="B47" s="122" t="s">
        <v>114</v>
      </c>
      <c r="C47" s="108">
        <f t="shared" si="2"/>
        <v>21182329</v>
      </c>
      <c r="D47" s="118">
        <v>1282503</v>
      </c>
      <c r="E47" s="118"/>
      <c r="F47" s="118">
        <v>5800</v>
      </c>
      <c r="G47" s="116">
        <v>18015147</v>
      </c>
      <c r="H47" s="95">
        <v>441541</v>
      </c>
      <c r="I47" s="95">
        <v>1437338</v>
      </c>
      <c r="J47" s="95"/>
      <c r="K47" s="95"/>
      <c r="L47" s="95"/>
      <c r="M47" s="95"/>
      <c r="N47" s="95"/>
      <c r="O47" s="126" t="s">
        <v>135</v>
      </c>
    </row>
    <row r="48" spans="1:15" ht="22.5" customHeight="1" x14ac:dyDescent="0.2">
      <c r="A48" s="63"/>
      <c r="B48" s="121" t="s">
        <v>115</v>
      </c>
      <c r="C48" s="108">
        <f t="shared" si="2"/>
        <v>12440718</v>
      </c>
      <c r="D48" s="118"/>
      <c r="E48" s="118"/>
      <c r="F48" s="118"/>
      <c r="G48" s="116">
        <v>0</v>
      </c>
      <c r="H48" s="95"/>
      <c r="I48" s="95"/>
      <c r="J48" s="95"/>
      <c r="K48" s="95"/>
      <c r="L48" s="95"/>
      <c r="M48" s="95">
        <f>8800000+3640718</f>
        <v>12440718</v>
      </c>
      <c r="N48" s="95"/>
      <c r="O48" s="126" t="s">
        <v>136</v>
      </c>
    </row>
    <row r="49" spans="2:15" ht="24" customHeight="1" x14ac:dyDescent="0.2">
      <c r="B49" s="120" t="s">
        <v>116</v>
      </c>
      <c r="C49" s="108">
        <f t="shared" si="2"/>
        <v>63893507</v>
      </c>
      <c r="D49" s="118">
        <f>24556+23385573</f>
        <v>23410129</v>
      </c>
      <c r="E49" s="118">
        <v>4113344</v>
      </c>
      <c r="F49" s="118">
        <v>271772</v>
      </c>
      <c r="G49" s="116">
        <v>26447165</v>
      </c>
      <c r="H49" s="95">
        <f>3835323+1073770</f>
        <v>4909093</v>
      </c>
      <c r="I49" s="95">
        <f>1591787+1593350</f>
        <v>3185137</v>
      </c>
      <c r="J49" s="95">
        <v>300962</v>
      </c>
      <c r="K49" s="95">
        <v>1255905</v>
      </c>
      <c r="L49" s="95"/>
      <c r="M49" s="95"/>
      <c r="N49" s="95"/>
      <c r="O49" s="126" t="s">
        <v>137</v>
      </c>
    </row>
    <row r="50" spans="2:15" ht="33" customHeight="1" x14ac:dyDescent="0.2">
      <c r="B50" s="121" t="s">
        <v>117</v>
      </c>
      <c r="C50" s="108">
        <f t="shared" si="2"/>
        <v>4292330</v>
      </c>
      <c r="D50" s="118"/>
      <c r="E50" s="118"/>
      <c r="F50" s="118"/>
      <c r="G50" s="116">
        <v>321150</v>
      </c>
      <c r="H50" s="95">
        <v>3871180</v>
      </c>
      <c r="I50" s="95"/>
      <c r="J50" s="95"/>
      <c r="K50" s="95"/>
      <c r="L50" s="95"/>
      <c r="M50" s="95"/>
      <c r="N50" s="95">
        <v>100000</v>
      </c>
      <c r="O50" s="126" t="s">
        <v>138</v>
      </c>
    </row>
    <row r="51" spans="2:15" ht="24" customHeight="1" x14ac:dyDescent="0.2">
      <c r="B51" s="120" t="s">
        <v>65</v>
      </c>
      <c r="C51" s="108">
        <f t="shared" si="2"/>
        <v>2588241</v>
      </c>
      <c r="D51" s="118">
        <v>1356689</v>
      </c>
      <c r="E51" s="118"/>
      <c r="F51" s="118"/>
      <c r="G51" s="116">
        <v>1231552</v>
      </c>
      <c r="H51" s="95"/>
      <c r="I51" s="95"/>
      <c r="J51" s="95"/>
      <c r="K51" s="95"/>
      <c r="L51" s="95"/>
      <c r="M51" s="95"/>
      <c r="N51" s="95"/>
      <c r="O51" s="126" t="s">
        <v>139</v>
      </c>
    </row>
    <row r="52" spans="2:15" ht="42.75" customHeight="1" x14ac:dyDescent="0.2">
      <c r="B52" s="121" t="s">
        <v>118</v>
      </c>
      <c r="C52" s="108">
        <f t="shared" si="2"/>
        <v>41813496</v>
      </c>
      <c r="D52" s="118">
        <v>5351460</v>
      </c>
      <c r="E52" s="118"/>
      <c r="F52" s="118">
        <v>10120</v>
      </c>
      <c r="G52" s="116">
        <v>4590816</v>
      </c>
      <c r="H52" s="95">
        <f>15377230+13379381</f>
        <v>28756611</v>
      </c>
      <c r="I52" s="95"/>
      <c r="J52" s="95">
        <v>3104489</v>
      </c>
      <c r="K52" s="95"/>
      <c r="L52" s="95"/>
      <c r="M52" s="95"/>
      <c r="N52" s="95"/>
      <c r="O52" s="126" t="s">
        <v>140</v>
      </c>
    </row>
    <row r="53" spans="2:15" ht="24" customHeight="1" x14ac:dyDescent="0.2">
      <c r="B53" s="121" t="s">
        <v>119</v>
      </c>
      <c r="C53" s="108">
        <f t="shared" si="2"/>
        <v>144196</v>
      </c>
      <c r="D53" s="118">
        <v>100000</v>
      </c>
      <c r="E53" s="118"/>
      <c r="F53" s="118"/>
      <c r="G53" s="116">
        <v>0</v>
      </c>
      <c r="H53" s="95"/>
      <c r="I53" s="95">
        <v>44196</v>
      </c>
      <c r="J53" s="95"/>
      <c r="K53" s="95"/>
      <c r="L53" s="95"/>
      <c r="M53" s="95"/>
      <c r="N53" s="95"/>
      <c r="O53" s="126" t="s">
        <v>138</v>
      </c>
    </row>
    <row r="54" spans="2:15" ht="35.25" customHeight="1" x14ac:dyDescent="0.2">
      <c r="B54" s="121" t="s">
        <v>120</v>
      </c>
      <c r="C54" s="108">
        <f t="shared" si="2"/>
        <v>2548619</v>
      </c>
      <c r="D54" s="118">
        <v>1286539</v>
      </c>
      <c r="E54" s="118"/>
      <c r="F54" s="118">
        <v>12048</v>
      </c>
      <c r="G54" s="116">
        <v>85782</v>
      </c>
      <c r="H54" s="95">
        <v>81892</v>
      </c>
      <c r="I54" s="95">
        <f>789606+292752</f>
        <v>1082358</v>
      </c>
      <c r="J54" s="95"/>
      <c r="K54" s="95"/>
      <c r="L54" s="95"/>
      <c r="M54" s="95"/>
      <c r="N54" s="95"/>
      <c r="O54" s="126" t="s">
        <v>141</v>
      </c>
    </row>
    <row r="55" spans="2:15" ht="40.5" customHeight="1" x14ac:dyDescent="0.2">
      <c r="B55" s="121" t="s">
        <v>121</v>
      </c>
      <c r="C55" s="108">
        <f t="shared" si="2"/>
        <v>1363680</v>
      </c>
      <c r="D55" s="118">
        <v>1362880</v>
      </c>
      <c r="E55" s="118"/>
      <c r="F55" s="118">
        <v>800</v>
      </c>
      <c r="G55" s="116">
        <v>0</v>
      </c>
      <c r="H55" s="95"/>
      <c r="I55" s="95"/>
      <c r="J55" s="95"/>
      <c r="K55" s="95"/>
      <c r="L55" s="95"/>
      <c r="M55" s="95"/>
      <c r="N55" s="95"/>
      <c r="O55" s="15" t="s">
        <v>141</v>
      </c>
    </row>
    <row r="56" spans="2:15" ht="31.5" customHeight="1" x14ac:dyDescent="0.2">
      <c r="B56" s="121" t="s">
        <v>122</v>
      </c>
      <c r="C56" s="108">
        <f t="shared" si="2"/>
        <v>6084343</v>
      </c>
      <c r="D56" s="118">
        <v>2085993</v>
      </c>
      <c r="E56" s="118"/>
      <c r="F56" s="118">
        <v>18816</v>
      </c>
      <c r="G56" s="116">
        <v>4271</v>
      </c>
      <c r="H56" s="95">
        <v>373575</v>
      </c>
      <c r="I56" s="95">
        <v>3601688</v>
      </c>
      <c r="J56" s="95"/>
      <c r="K56" s="95"/>
      <c r="L56" s="95"/>
      <c r="M56" s="95"/>
      <c r="N56" s="95"/>
      <c r="O56" s="15" t="s">
        <v>141</v>
      </c>
    </row>
    <row r="57" spans="2:15" ht="29.25" customHeight="1" x14ac:dyDescent="0.2">
      <c r="B57" s="122" t="s">
        <v>123</v>
      </c>
      <c r="C57" s="108">
        <f t="shared" si="2"/>
        <v>5873654</v>
      </c>
      <c r="D57" s="118"/>
      <c r="E57" s="118"/>
      <c r="F57" s="118"/>
      <c r="G57" s="117">
        <v>5873654</v>
      </c>
      <c r="H57" s="95"/>
      <c r="I57" s="95"/>
      <c r="J57" s="95"/>
      <c r="K57" s="95"/>
      <c r="L57" s="95"/>
      <c r="M57" s="95"/>
      <c r="N57" s="95"/>
      <c r="O57" s="15" t="s">
        <v>141</v>
      </c>
    </row>
    <row r="58" spans="2:15" ht="33" customHeight="1" x14ac:dyDescent="0.2">
      <c r="B58" s="121" t="s">
        <v>124</v>
      </c>
      <c r="C58" s="108">
        <f t="shared" si="2"/>
        <v>2659998</v>
      </c>
      <c r="D58" s="118">
        <v>1892376</v>
      </c>
      <c r="E58" s="118">
        <v>427664.99999999994</v>
      </c>
      <c r="F58" s="118">
        <v>9104</v>
      </c>
      <c r="G58" s="116">
        <v>184589</v>
      </c>
      <c r="H58" s="95">
        <v>13745</v>
      </c>
      <c r="I58" s="95">
        <v>132519</v>
      </c>
      <c r="J58" s="95"/>
      <c r="K58" s="95"/>
      <c r="L58" s="95"/>
      <c r="M58" s="95"/>
      <c r="N58" s="95"/>
      <c r="O58" s="15" t="s">
        <v>142</v>
      </c>
    </row>
    <row r="59" spans="2:15" ht="33.75" customHeight="1" x14ac:dyDescent="0.2">
      <c r="B59" s="121" t="s">
        <v>125</v>
      </c>
      <c r="C59" s="108">
        <f t="shared" si="2"/>
        <v>2292772</v>
      </c>
      <c r="D59" s="118">
        <v>2268886</v>
      </c>
      <c r="E59" s="118">
        <v>23886</v>
      </c>
      <c r="F59" s="118"/>
      <c r="G59" s="116">
        <v>0</v>
      </c>
      <c r="H59" s="95"/>
      <c r="I59" s="95"/>
      <c r="J59" s="95"/>
      <c r="K59" s="95"/>
      <c r="L59" s="95"/>
      <c r="M59" s="95"/>
      <c r="N59" s="95"/>
      <c r="O59" s="15" t="s">
        <v>142</v>
      </c>
    </row>
    <row r="60" spans="2:15" ht="35.25" customHeight="1" x14ac:dyDescent="0.2">
      <c r="B60" s="122" t="s">
        <v>66</v>
      </c>
      <c r="C60" s="108">
        <f t="shared" si="2"/>
        <v>16619654</v>
      </c>
      <c r="D60" s="118">
        <v>1382668</v>
      </c>
      <c r="E60" s="118"/>
      <c r="F60" s="118">
        <v>12000</v>
      </c>
      <c r="G60" s="116">
        <v>5854736</v>
      </c>
      <c r="H60" s="95">
        <f>8937355+432895</f>
        <v>9370250</v>
      </c>
      <c r="I60" s="95"/>
      <c r="J60" s="95"/>
      <c r="K60" s="95"/>
      <c r="L60" s="95"/>
      <c r="M60" s="95"/>
      <c r="N60" s="95"/>
      <c r="O60" s="126" t="s">
        <v>143</v>
      </c>
    </row>
    <row r="61" spans="2:15" ht="42.75" customHeight="1" x14ac:dyDescent="0.2">
      <c r="B61" s="121" t="s">
        <v>126</v>
      </c>
      <c r="C61" s="108">
        <f t="shared" si="2"/>
        <v>11528679</v>
      </c>
      <c r="D61" s="118">
        <v>159086</v>
      </c>
      <c r="E61" s="118"/>
      <c r="F61" s="118">
        <v>800</v>
      </c>
      <c r="G61" s="116">
        <v>2888977</v>
      </c>
      <c r="H61" s="95">
        <v>8479816</v>
      </c>
      <c r="I61" s="95"/>
      <c r="J61" s="95"/>
      <c r="K61" s="95"/>
      <c r="L61" s="95"/>
      <c r="M61" s="95"/>
      <c r="N61" s="95"/>
      <c r="O61" s="126" t="s">
        <v>139</v>
      </c>
    </row>
    <row r="62" spans="2:15" ht="29.25" customHeight="1" x14ac:dyDescent="0.2">
      <c r="B62" s="121" t="s">
        <v>67</v>
      </c>
      <c r="C62" s="108">
        <f t="shared" si="2"/>
        <v>100000</v>
      </c>
      <c r="D62" s="118">
        <v>0</v>
      </c>
      <c r="E62" s="118"/>
      <c r="F62" s="118">
        <v>100000</v>
      </c>
      <c r="G62" s="116">
        <v>0</v>
      </c>
      <c r="H62" s="95"/>
      <c r="I62" s="95"/>
      <c r="J62" s="95"/>
      <c r="K62" s="95"/>
      <c r="L62" s="95"/>
      <c r="M62" s="95"/>
      <c r="N62" s="95"/>
      <c r="O62" s="126" t="s">
        <v>102</v>
      </c>
    </row>
    <row r="63" spans="2:15" ht="31.5" customHeight="1" x14ac:dyDescent="0.2">
      <c r="B63" s="122" t="s">
        <v>68</v>
      </c>
      <c r="C63" s="108">
        <f t="shared" si="2"/>
        <v>143838</v>
      </c>
      <c r="D63" s="118">
        <v>0</v>
      </c>
      <c r="E63" s="118">
        <v>43838</v>
      </c>
      <c r="F63" s="118">
        <v>100000</v>
      </c>
      <c r="G63" s="116">
        <v>0</v>
      </c>
      <c r="H63" s="95"/>
      <c r="I63" s="95"/>
      <c r="J63" s="95"/>
      <c r="K63" s="95"/>
      <c r="L63" s="95"/>
      <c r="M63" s="95"/>
      <c r="N63" s="95"/>
      <c r="O63" s="15" t="s">
        <v>102</v>
      </c>
    </row>
    <row r="64" spans="2:15" ht="21.75" customHeight="1" x14ac:dyDescent="0.2">
      <c r="B64" s="121" t="s">
        <v>69</v>
      </c>
      <c r="C64" s="108">
        <f t="shared" si="2"/>
        <v>1280052</v>
      </c>
      <c r="D64" s="118"/>
      <c r="E64" s="118">
        <v>605052</v>
      </c>
      <c r="F64" s="118">
        <v>675000</v>
      </c>
      <c r="G64" s="116">
        <v>0</v>
      </c>
      <c r="H64" s="95"/>
      <c r="I64" s="95"/>
      <c r="J64" s="95"/>
      <c r="K64" s="95"/>
      <c r="L64" s="95"/>
      <c r="M64" s="95"/>
      <c r="N64" s="95"/>
      <c r="O64" s="15" t="s">
        <v>70</v>
      </c>
    </row>
    <row r="65" spans="2:15" ht="44.25" customHeight="1" x14ac:dyDescent="0.2">
      <c r="B65" s="122" t="s">
        <v>71</v>
      </c>
      <c r="C65" s="108">
        <f t="shared" si="2"/>
        <v>50000</v>
      </c>
      <c r="D65" s="118"/>
      <c r="E65" s="118">
        <v>50000</v>
      </c>
      <c r="F65" s="118"/>
      <c r="G65" s="116">
        <v>0</v>
      </c>
      <c r="H65" s="95"/>
      <c r="I65" s="95"/>
      <c r="J65" s="95"/>
      <c r="K65" s="95"/>
      <c r="L65" s="95"/>
      <c r="M65" s="95"/>
      <c r="N65" s="95"/>
      <c r="O65" s="15" t="s">
        <v>144</v>
      </c>
    </row>
    <row r="66" spans="2:15" ht="40.5" customHeight="1" x14ac:dyDescent="0.2">
      <c r="B66" s="121" t="s">
        <v>72</v>
      </c>
      <c r="C66" s="108">
        <f t="shared" si="2"/>
        <v>500000</v>
      </c>
      <c r="D66" s="118"/>
      <c r="E66" s="118"/>
      <c r="F66" s="118">
        <v>500000</v>
      </c>
      <c r="G66" s="116">
        <v>0</v>
      </c>
      <c r="H66" s="95"/>
      <c r="I66" s="95"/>
      <c r="J66" s="95"/>
      <c r="K66" s="95"/>
      <c r="L66" s="95"/>
      <c r="M66" s="95"/>
      <c r="N66" s="95"/>
      <c r="O66" s="15" t="s">
        <v>102</v>
      </c>
    </row>
    <row r="67" spans="2:15" ht="24.75" customHeight="1" x14ac:dyDescent="0.2">
      <c r="B67" s="122" t="s">
        <v>73</v>
      </c>
      <c r="C67" s="108">
        <f t="shared" si="2"/>
        <v>100000</v>
      </c>
      <c r="D67" s="118"/>
      <c r="E67" s="118"/>
      <c r="F67" s="118">
        <v>100000</v>
      </c>
      <c r="G67" s="116">
        <v>0</v>
      </c>
      <c r="H67" s="118"/>
      <c r="I67" s="118"/>
      <c r="J67" s="118"/>
      <c r="K67" s="118"/>
      <c r="L67" s="118"/>
      <c r="M67" s="118"/>
      <c r="N67" s="118"/>
      <c r="O67" s="15" t="s">
        <v>102</v>
      </c>
    </row>
    <row r="68" spans="2:15" ht="37.5" customHeight="1" x14ac:dyDescent="0.2">
      <c r="B68" s="122" t="s">
        <v>74</v>
      </c>
      <c r="C68" s="108">
        <f t="shared" si="2"/>
        <v>1249</v>
      </c>
      <c r="D68" s="118"/>
      <c r="E68" s="118">
        <v>1249</v>
      </c>
      <c r="F68" s="118"/>
      <c r="G68" s="116">
        <v>0</v>
      </c>
      <c r="H68" s="118"/>
      <c r="I68" s="118"/>
      <c r="J68" s="118"/>
      <c r="K68" s="118"/>
      <c r="L68" s="118"/>
      <c r="M68" s="118"/>
      <c r="N68" s="118"/>
      <c r="O68" s="15" t="s">
        <v>136</v>
      </c>
    </row>
    <row r="69" spans="2:15" ht="22.5" customHeight="1" x14ac:dyDescent="0.2">
      <c r="B69" s="122" t="s">
        <v>75</v>
      </c>
      <c r="C69" s="108">
        <f t="shared" si="2"/>
        <v>1</v>
      </c>
      <c r="D69" s="118"/>
      <c r="E69" s="118"/>
      <c r="F69" s="118">
        <v>1</v>
      </c>
      <c r="G69" s="116">
        <v>0</v>
      </c>
      <c r="H69" s="118"/>
      <c r="I69" s="118"/>
      <c r="J69" s="118"/>
      <c r="K69" s="118"/>
      <c r="L69" s="118"/>
      <c r="M69" s="118"/>
      <c r="N69" s="118"/>
      <c r="O69" s="15" t="s">
        <v>102</v>
      </c>
    </row>
    <row r="70" spans="2:15" ht="22.5" customHeight="1" x14ac:dyDescent="0.2">
      <c r="B70" s="121" t="s">
        <v>76</v>
      </c>
      <c r="C70" s="108">
        <f t="shared" si="2"/>
        <v>250000</v>
      </c>
      <c r="D70" s="118"/>
      <c r="E70" s="118"/>
      <c r="F70" s="118">
        <v>250000</v>
      </c>
      <c r="G70" s="116">
        <v>0</v>
      </c>
      <c r="H70" s="118"/>
      <c r="I70" s="118"/>
      <c r="J70" s="118"/>
      <c r="K70" s="118"/>
      <c r="L70" s="118"/>
      <c r="M70" s="118"/>
      <c r="N70" s="118"/>
      <c r="O70" s="15" t="s">
        <v>102</v>
      </c>
    </row>
    <row r="71" spans="2:15" ht="37.5" customHeight="1" x14ac:dyDescent="0.2">
      <c r="B71" s="122" t="s">
        <v>77</v>
      </c>
      <c r="C71" s="108">
        <f t="shared" si="2"/>
        <v>4243</v>
      </c>
      <c r="D71" s="118"/>
      <c r="E71" s="118">
        <v>4243</v>
      </c>
      <c r="F71" s="118"/>
      <c r="G71" s="116">
        <v>0</v>
      </c>
      <c r="H71" s="118"/>
      <c r="I71" s="118"/>
      <c r="J71" s="118"/>
      <c r="K71" s="118"/>
      <c r="L71" s="118"/>
      <c r="M71" s="118"/>
      <c r="N71" s="118"/>
      <c r="O71" s="15" t="s">
        <v>70</v>
      </c>
    </row>
    <row r="72" spans="2:15" ht="27" customHeight="1" x14ac:dyDescent="0.2">
      <c r="B72" s="121" t="s">
        <v>78</v>
      </c>
      <c r="C72" s="108">
        <f t="shared" si="2"/>
        <v>500000</v>
      </c>
      <c r="D72" s="118"/>
      <c r="E72" s="118"/>
      <c r="F72" s="118">
        <v>500000</v>
      </c>
      <c r="G72" s="116">
        <v>0</v>
      </c>
      <c r="H72" s="118"/>
      <c r="I72" s="118"/>
      <c r="J72" s="118"/>
      <c r="K72" s="118"/>
      <c r="L72" s="118"/>
      <c r="M72" s="118"/>
      <c r="N72" s="118"/>
      <c r="O72" s="126" t="s">
        <v>102</v>
      </c>
    </row>
    <row r="73" spans="2:15" ht="46.5" customHeight="1" x14ac:dyDescent="0.2">
      <c r="B73" s="122" t="s">
        <v>79</v>
      </c>
      <c r="C73" s="108">
        <f t="shared" si="2"/>
        <v>666972.00000000012</v>
      </c>
      <c r="D73" s="118"/>
      <c r="E73" s="118">
        <v>666972.00000000012</v>
      </c>
      <c r="F73" s="118"/>
      <c r="G73" s="116">
        <v>0</v>
      </c>
      <c r="H73" s="118"/>
      <c r="I73" s="118"/>
      <c r="J73" s="118"/>
      <c r="K73" s="118"/>
      <c r="L73" s="118"/>
      <c r="M73" s="118"/>
      <c r="N73" s="118"/>
      <c r="O73" s="126" t="s">
        <v>70</v>
      </c>
    </row>
    <row r="74" spans="2:15" ht="24.75" customHeight="1" x14ac:dyDescent="0.2">
      <c r="B74" s="122" t="s">
        <v>80</v>
      </c>
      <c r="C74" s="108">
        <f t="shared" si="2"/>
        <v>100000</v>
      </c>
      <c r="D74" s="118"/>
      <c r="E74" s="118"/>
      <c r="F74" s="118">
        <v>100000</v>
      </c>
      <c r="G74" s="116">
        <v>0</v>
      </c>
      <c r="H74" s="118"/>
      <c r="I74" s="118"/>
      <c r="J74" s="118"/>
      <c r="K74" s="118"/>
      <c r="L74" s="118"/>
      <c r="M74" s="118"/>
      <c r="N74" s="118"/>
      <c r="O74" s="126" t="s">
        <v>102</v>
      </c>
    </row>
    <row r="75" spans="2:15" ht="38.25" customHeight="1" x14ac:dyDescent="0.2">
      <c r="B75" s="121" t="s">
        <v>81</v>
      </c>
      <c r="C75" s="108">
        <f t="shared" si="2"/>
        <v>2000000</v>
      </c>
      <c r="D75" s="118"/>
      <c r="E75" s="118">
        <v>2000000</v>
      </c>
      <c r="F75" s="118"/>
      <c r="G75" s="116">
        <v>0</v>
      </c>
      <c r="H75" s="118"/>
      <c r="I75" s="118"/>
      <c r="J75" s="118"/>
      <c r="K75" s="118"/>
      <c r="L75" s="118"/>
      <c r="M75" s="118"/>
      <c r="N75" s="118"/>
      <c r="O75" s="126" t="s">
        <v>102</v>
      </c>
    </row>
    <row r="76" spans="2:15" ht="26.25" customHeight="1" x14ac:dyDescent="0.2">
      <c r="B76" s="120" t="s">
        <v>82</v>
      </c>
      <c r="C76" s="108">
        <f t="shared" si="2"/>
        <v>100000</v>
      </c>
      <c r="D76" s="118"/>
      <c r="E76" s="118"/>
      <c r="F76" s="118">
        <v>100000</v>
      </c>
      <c r="G76" s="116">
        <v>0</v>
      </c>
      <c r="H76" s="118"/>
      <c r="I76" s="118"/>
      <c r="J76" s="118"/>
      <c r="K76" s="118"/>
      <c r="L76" s="118"/>
      <c r="M76" s="118"/>
      <c r="N76" s="118"/>
      <c r="O76" s="126" t="s">
        <v>102</v>
      </c>
    </row>
    <row r="77" spans="2:15" ht="32.25" customHeight="1" x14ac:dyDescent="0.2">
      <c r="B77" s="121" t="s">
        <v>83</v>
      </c>
      <c r="C77" s="108">
        <f t="shared" si="2"/>
        <v>8800</v>
      </c>
      <c r="D77" s="118"/>
      <c r="E77" s="118">
        <v>8800</v>
      </c>
      <c r="F77" s="118"/>
      <c r="G77" s="116">
        <v>0</v>
      </c>
      <c r="H77" s="118"/>
      <c r="I77" s="118"/>
      <c r="J77" s="118"/>
      <c r="K77" s="118"/>
      <c r="L77" s="118"/>
      <c r="M77" s="118"/>
      <c r="N77" s="118"/>
      <c r="O77" s="126" t="s">
        <v>70</v>
      </c>
    </row>
    <row r="78" spans="2:15" ht="24" customHeight="1" x14ac:dyDescent="0.2">
      <c r="B78" s="15" t="s">
        <v>84</v>
      </c>
      <c r="C78" s="108">
        <f t="shared" si="2"/>
        <v>5686</v>
      </c>
      <c r="D78" s="119"/>
      <c r="E78" s="119"/>
      <c r="F78" s="119"/>
      <c r="G78" s="95">
        <f>2843+2843</f>
        <v>5686</v>
      </c>
      <c r="H78" s="118"/>
      <c r="I78" s="118"/>
      <c r="J78" s="118"/>
      <c r="K78" s="118"/>
      <c r="L78" s="118"/>
      <c r="M78" s="118"/>
      <c r="N78" s="118"/>
      <c r="O78" s="15"/>
    </row>
    <row r="79" spans="2:15" ht="65.25" customHeight="1" x14ac:dyDescent="0.2">
      <c r="B79" s="14" t="s">
        <v>85</v>
      </c>
      <c r="C79" s="124">
        <f>SUM(D79:N79)</f>
        <v>702139853</v>
      </c>
      <c r="D79" s="119">
        <f t="shared" ref="D79:N79" si="3">SUM(D34:D78)</f>
        <v>107261738</v>
      </c>
      <c r="E79" s="119">
        <f t="shared" si="3"/>
        <v>8088511</v>
      </c>
      <c r="F79" s="119">
        <f t="shared" si="3"/>
        <v>3196529</v>
      </c>
      <c r="G79" s="119">
        <f t="shared" si="3"/>
        <v>286140200</v>
      </c>
      <c r="H79" s="119">
        <f t="shared" si="3"/>
        <v>89226216</v>
      </c>
      <c r="I79" s="119">
        <f t="shared" si="3"/>
        <v>75928377</v>
      </c>
      <c r="J79" s="119">
        <f t="shared" si="3"/>
        <v>5316502</v>
      </c>
      <c r="K79" s="119">
        <f t="shared" si="3"/>
        <v>8388909</v>
      </c>
      <c r="L79" s="119">
        <f t="shared" si="3"/>
        <v>5387016</v>
      </c>
      <c r="M79" s="119">
        <f t="shared" si="3"/>
        <v>26204288</v>
      </c>
      <c r="N79" s="119">
        <f t="shared" si="3"/>
        <v>87001567</v>
      </c>
      <c r="O79" s="15"/>
    </row>
  </sheetData>
  <mergeCells count="15">
    <mergeCell ref="C4:E4"/>
    <mergeCell ref="C5:E5"/>
    <mergeCell ref="A28:A29"/>
    <mergeCell ref="A1:I1"/>
    <mergeCell ref="A7:I7"/>
    <mergeCell ref="A3:B3"/>
    <mergeCell ref="A4:B4"/>
    <mergeCell ref="A5:B5"/>
    <mergeCell ref="A9:I9"/>
    <mergeCell ref="A10:I10"/>
    <mergeCell ref="A14:A15"/>
    <mergeCell ref="D26:I26"/>
    <mergeCell ref="D12:F12"/>
    <mergeCell ref="G12:I12"/>
    <mergeCell ref="C3:E3"/>
  </mergeCells>
  <pageMargins left="0.7" right="0.7" top="0.75" bottom="0.75" header="0.3" footer="0.3"/>
  <pageSetup paperSize="3" scale="30" fitToHeight="0" orientation="landscape" r:id="rId1"/>
  <headerFooter>
    <oddHeader>&amp;L&amp;"Calibri Light,Bold"&amp;24Strategic Budgeting</oddHead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3" sqref="B13"/>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64" t="s">
        <v>88</v>
      </c>
    </row>
    <row r="3" spans="1:1" x14ac:dyDescent="0.2">
      <c r="A3" s="2" t="s">
        <v>89</v>
      </c>
    </row>
    <row r="4" spans="1:1" x14ac:dyDescent="0.2">
      <c r="A4" s="64" t="s">
        <v>2</v>
      </c>
    </row>
    <row r="5" spans="1:1" x14ac:dyDescent="0.2">
      <c r="A5" s="64" t="s">
        <v>3</v>
      </c>
    </row>
    <row r="6" spans="1:1" x14ac:dyDescent="0.2">
      <c r="A6" s="64" t="s">
        <v>90</v>
      </c>
    </row>
    <row r="8" spans="1:1" x14ac:dyDescent="0.2">
      <c r="A8" s="2" t="s">
        <v>91</v>
      </c>
    </row>
    <row r="9" spans="1:1" x14ac:dyDescent="0.2">
      <c r="A9" s="64" t="s">
        <v>92</v>
      </c>
    </row>
    <row r="10" spans="1:1" x14ac:dyDescent="0.2">
      <c r="A10" s="64" t="s">
        <v>93</v>
      </c>
    </row>
    <row r="11" spans="1:1" x14ac:dyDescent="0.2">
      <c r="A11" s="64" t="s">
        <v>94</v>
      </c>
    </row>
    <row r="12" spans="1:1" x14ac:dyDescent="0.2">
      <c r="A12" s="64" t="s">
        <v>95</v>
      </c>
    </row>
    <row r="15" spans="1:1" ht="33.75" customHeight="1" x14ac:dyDescent="0.2">
      <c r="A15" s="2" t="s">
        <v>96</v>
      </c>
    </row>
    <row r="16" spans="1:1" x14ac:dyDescent="0.2">
      <c r="A16" s="64" t="s">
        <v>97</v>
      </c>
    </row>
    <row r="17" spans="1:1" x14ac:dyDescent="0.2">
      <c r="A17" s="64" t="s">
        <v>98</v>
      </c>
    </row>
    <row r="18" spans="1:1" x14ac:dyDescent="0.2">
      <c r="A18" s="64" t="s">
        <v>99</v>
      </c>
    </row>
    <row r="20" spans="1:1" x14ac:dyDescent="0.2">
      <c r="A20" s="2" t="s">
        <v>100</v>
      </c>
    </row>
    <row r="21" spans="1:1" x14ac:dyDescent="0.2">
      <c r="A21" s="64" t="s">
        <v>58</v>
      </c>
    </row>
    <row r="22" spans="1:1" x14ac:dyDescent="0.2">
      <c r="A22" s="64" t="s">
        <v>101</v>
      </c>
    </row>
    <row r="24" spans="1:1" ht="31.5" x14ac:dyDescent="0.2">
      <c r="A24" s="66" t="s">
        <v>87</v>
      </c>
    </row>
    <row r="25" spans="1:1" x14ac:dyDescent="0.2">
      <c r="A25" s="64" t="s">
        <v>58</v>
      </c>
    </row>
    <row r="26" spans="1:1" x14ac:dyDescent="0.2">
      <c r="A26" s="64" t="s">
        <v>101</v>
      </c>
    </row>
  </sheetData>
  <pageMargins left="0.7" right="0.7" top="0.75" bottom="0.75" header="0.3" footer="0.3"/>
  <pageSetup paperSize="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Sheet7</vt:lpstr>
    </vt:vector>
  </TitlesOfParts>
  <Company>Legislative Services Agency (LSA)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revision/>
  <cp:lastPrinted>2016-02-05T21:05:22Z</cp:lastPrinted>
  <dcterms:created xsi:type="dcterms:W3CDTF">2015-11-02T20:49:15Z</dcterms:created>
  <dcterms:modified xsi:type="dcterms:W3CDTF">2016-06-01T20:42:22Z</dcterms:modified>
</cp:coreProperties>
</file>